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300" windowWidth="10155" windowHeight="7050" activeTab="1"/>
  </bookViews>
  <sheets>
    <sheet name="Notes" sheetId="12" r:id="rId1"/>
    <sheet name="Input Data" sheetId="1" r:id="rId2"/>
    <sheet name="Invoice Engineering Project" sheetId="14" r:id="rId3"/>
    <sheet name="Invoice Building Project" sheetId="13" r:id="rId4"/>
    <sheet name="Scales" sheetId="3" r:id="rId5"/>
    <sheet name="Previous Payments" sheetId="2" r:id="rId6"/>
    <sheet name="Travelling &amp; Subsistance" sheetId="5" r:id="rId7"/>
    <sheet name="Typing, Duplicating, &amp; Printing" sheetId="6" r:id="rId8"/>
    <sheet name="Time Based" sheetId="4" r:id="rId9"/>
    <sheet name="Site staff &amp; Other" sheetId="7" r:id="rId10"/>
    <sheet name="Non Taxable" sheetId="8" r:id="rId11"/>
  </sheets>
  <definedNames>
    <definedName name="_xlnm.Print_Area" localSheetId="1">'Input Data'!$A$1:$H$44</definedName>
    <definedName name="_xlnm.Print_Area" localSheetId="3">'Invoice Building Project'!$A$1:$O$66</definedName>
    <definedName name="_xlnm.Print_Area" localSheetId="9">'Site staff &amp; Other'!$A$1:$H$61</definedName>
    <definedName name="_xlnm.Print_Area" localSheetId="8">'Time Based'!$A$1:$H$58</definedName>
    <definedName name="_xlnm.Print_Area" localSheetId="6">'Travelling &amp; Subsistance'!$A$1:$I$61</definedName>
    <definedName name="_xlnm.Print_Area" localSheetId="7">'Typing, Duplicating, &amp; Printing'!$A$1:$I$60</definedName>
    <definedName name="SCALE_2004B">Scales!#REF!</definedName>
    <definedName name="SCALE_2004E">Scales!#REF!</definedName>
    <definedName name="SCALE_2005B">Scales!$B$13:$E$19</definedName>
    <definedName name="SCALE_2005E">Scales!$B$3:$E$9</definedName>
  </definedNames>
  <calcPr calcId="145621"/>
</workbook>
</file>

<file path=xl/calcChain.xml><?xml version="1.0" encoding="utf-8"?>
<calcChain xmlns="http://schemas.openxmlformats.org/spreadsheetml/2006/main">
  <c r="O36" i="14" l="1"/>
  <c r="O34" i="14"/>
  <c r="O48" i="14"/>
  <c r="O46" i="14"/>
  <c r="G48" i="14" l="1"/>
  <c r="G46" i="14"/>
  <c r="C3" i="8" l="1"/>
  <c r="C3" i="7"/>
  <c r="D3" i="4"/>
  <c r="D3" i="6"/>
  <c r="C3" i="5"/>
  <c r="D2" i="2"/>
  <c r="M9" i="13"/>
  <c r="M10" i="13"/>
  <c r="N10" i="14"/>
  <c r="M9" i="14"/>
  <c r="A87" i="12"/>
  <c r="C17" i="1"/>
  <c r="E23" i="1"/>
  <c r="H35" i="1" s="1"/>
  <c r="O7" i="13"/>
  <c r="C8" i="1"/>
  <c r="O52" i="13" s="1"/>
  <c r="M16" i="13"/>
  <c r="K16" i="13"/>
  <c r="I16" i="13"/>
  <c r="O7" i="14"/>
  <c r="I3" i="3"/>
  <c r="I55" i="14"/>
  <c r="K55" i="14"/>
  <c r="G54" i="14"/>
  <c r="I4" i="3"/>
  <c r="K4" i="3"/>
  <c r="C23" i="1"/>
  <c r="G43" i="1"/>
  <c r="H43" i="1"/>
  <c r="H42" i="1"/>
  <c r="H41" i="1"/>
  <c r="I18" i="8"/>
  <c r="I20" i="8"/>
  <c r="K2"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K5" i="2" s="1"/>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H30" i="1"/>
  <c r="N3" i="14"/>
  <c r="N3" i="13"/>
  <c r="A38" i="1"/>
  <c r="H39" i="1"/>
  <c r="H44" i="1"/>
  <c r="G38" i="1"/>
  <c r="F32" i="1"/>
  <c r="F30" i="1"/>
  <c r="E3" i="1"/>
  <c r="C14" i="1"/>
  <c r="E15" i="1"/>
  <c r="E14" i="1"/>
  <c r="E18" i="1"/>
  <c r="G37" i="1"/>
  <c r="E37" i="1"/>
  <c r="E19" i="1"/>
  <c r="F37" i="1"/>
  <c r="O57" i="13"/>
  <c r="H43" i="4"/>
  <c r="H44" i="4"/>
  <c r="H45" i="4"/>
  <c r="H46" i="4"/>
  <c r="H47" i="4"/>
  <c r="H48" i="4"/>
  <c r="H49" i="4"/>
  <c r="H50" i="4"/>
  <c r="H51" i="4"/>
  <c r="H52" i="4"/>
  <c r="H53" i="4"/>
  <c r="H54" i="4"/>
  <c r="H55" i="4"/>
  <c r="H56" i="4"/>
  <c r="H57" i="4" s="1"/>
  <c r="G7" i="5"/>
  <c r="I7" i="5"/>
  <c r="G8" i="5"/>
  <c r="I8" i="5"/>
  <c r="I17" i="5" s="1"/>
  <c r="G9" i="5"/>
  <c r="I9" i="5"/>
  <c r="G10" i="5"/>
  <c r="I10" i="5"/>
  <c r="G11" i="5"/>
  <c r="I11" i="5"/>
  <c r="G12" i="5"/>
  <c r="I12" i="5"/>
  <c r="G13" i="5"/>
  <c r="I13" i="5"/>
  <c r="G14" i="5"/>
  <c r="I14" i="5"/>
  <c r="G15" i="5"/>
  <c r="I15" i="5"/>
  <c r="G16" i="5"/>
  <c r="I16" i="5"/>
  <c r="K18" i="13"/>
  <c r="O16" i="13"/>
  <c r="M18" i="13" s="1"/>
  <c r="O18" i="13" s="1"/>
  <c r="G38" i="13"/>
  <c r="C66" i="13"/>
  <c r="O33" i="13"/>
  <c r="I35" i="13"/>
  <c r="K35" i="13"/>
  <c r="I38" i="13"/>
  <c r="K38" i="13"/>
  <c r="H11" i="4"/>
  <c r="H12" i="4"/>
  <c r="H13" i="4"/>
  <c r="H14" i="4"/>
  <c r="H15" i="4"/>
  <c r="H16" i="4"/>
  <c r="H17" i="4"/>
  <c r="H18" i="4"/>
  <c r="H19" i="4"/>
  <c r="H20" i="4"/>
  <c r="H21" i="4" s="1"/>
  <c r="I46" i="5"/>
  <c r="I57" i="5"/>
  <c r="I24" i="5"/>
  <c r="I25" i="5"/>
  <c r="I34" i="5" s="1"/>
  <c r="I59" i="5" s="1"/>
  <c r="I26" i="5"/>
  <c r="I27" i="5"/>
  <c r="I28" i="5"/>
  <c r="I29" i="5"/>
  <c r="I30" i="5"/>
  <c r="I31" i="5"/>
  <c r="I32" i="5"/>
  <c r="I33" i="5"/>
  <c r="I43" i="6"/>
  <c r="I44" i="6"/>
  <c r="I45" i="6"/>
  <c r="I46" i="6"/>
  <c r="I47" i="6"/>
  <c r="I56" i="6" s="1"/>
  <c r="I48" i="6"/>
  <c r="I49" i="6"/>
  <c r="I50" i="6"/>
  <c r="I51" i="6"/>
  <c r="I52" i="6"/>
  <c r="I53" i="6"/>
  <c r="I54" i="6"/>
  <c r="I55" i="6"/>
  <c r="I32" i="6"/>
  <c r="I39" i="6" s="1"/>
  <c r="I33" i="6"/>
  <c r="I34" i="6"/>
  <c r="I35" i="6"/>
  <c r="I36" i="6"/>
  <c r="I37" i="6"/>
  <c r="I38" i="6"/>
  <c r="I19" i="6"/>
  <c r="I20" i="6"/>
  <c r="I21" i="6"/>
  <c r="I22" i="6"/>
  <c r="I23" i="6"/>
  <c r="I24" i="6"/>
  <c r="I25" i="6"/>
  <c r="I28" i="6" s="1"/>
  <c r="I26" i="6"/>
  <c r="I27" i="6"/>
  <c r="I8" i="6"/>
  <c r="I9" i="6"/>
  <c r="I10" i="6"/>
  <c r="I11" i="6"/>
  <c r="I12" i="6"/>
  <c r="I13" i="6"/>
  <c r="I14" i="6"/>
  <c r="I15" i="6" s="1"/>
  <c r="H7" i="7"/>
  <c r="H8" i="7"/>
  <c r="H9" i="7"/>
  <c r="H10" i="7"/>
  <c r="H11" i="7"/>
  <c r="H12" i="7"/>
  <c r="H13" i="7"/>
  <c r="H14" i="7"/>
  <c r="H15" i="7"/>
  <c r="H16" i="7"/>
  <c r="H17" i="7" s="1"/>
  <c r="H21" i="7"/>
  <c r="H22" i="7"/>
  <c r="H23" i="7"/>
  <c r="H24" i="7"/>
  <c r="H25" i="7"/>
  <c r="H26" i="7"/>
  <c r="H27" i="7"/>
  <c r="H28" i="7"/>
  <c r="H29" i="7"/>
  <c r="H30" i="7"/>
  <c r="H31" i="7"/>
  <c r="H35" i="7"/>
  <c r="H36" i="7"/>
  <c r="H37" i="7"/>
  <c r="H38" i="7"/>
  <c r="H39" i="7"/>
  <c r="H40" i="7"/>
  <c r="H41" i="7"/>
  <c r="H42" i="7"/>
  <c r="H45" i="7" s="1"/>
  <c r="H43" i="7"/>
  <c r="H44" i="7"/>
  <c r="H49" i="7"/>
  <c r="H56" i="7" s="1"/>
  <c r="M14" i="13"/>
  <c r="C14" i="13"/>
  <c r="L13" i="13"/>
  <c r="L12" i="13"/>
  <c r="C12" i="13"/>
  <c r="L11" i="13"/>
  <c r="C11" i="13"/>
  <c r="C10" i="13"/>
  <c r="I9" i="13"/>
  <c r="C9" i="13"/>
  <c r="L8" i="13"/>
  <c r="I8" i="13"/>
  <c r="C8" i="13"/>
  <c r="M7" i="13"/>
  <c r="K7" i="13"/>
  <c r="B7" i="13"/>
  <c r="B6" i="13"/>
  <c r="B5" i="13"/>
  <c r="B4" i="13"/>
  <c r="I2" i="13"/>
  <c r="E42" i="2"/>
  <c r="L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O68" i="14"/>
  <c r="O16" i="14"/>
  <c r="M36" i="14" s="1"/>
  <c r="G43" i="14"/>
  <c r="I2" i="14"/>
  <c r="C77" i="14"/>
  <c r="I34" i="14"/>
  <c r="I36" i="14"/>
  <c r="K40" i="14"/>
  <c r="I40" i="14"/>
  <c r="I43" i="14"/>
  <c r="K43" i="14"/>
  <c r="K46" i="14"/>
  <c r="I46" i="14"/>
  <c r="K48" i="14"/>
  <c r="I48" i="14"/>
  <c r="E54" i="14"/>
  <c r="K54" i="14"/>
  <c r="H26" i="4"/>
  <c r="H27" i="4"/>
  <c r="H36" i="4" s="1"/>
  <c r="H37" i="4" s="1"/>
  <c r="O54" i="14" s="1"/>
  <c r="H28" i="4"/>
  <c r="H29" i="4"/>
  <c r="H30" i="4"/>
  <c r="H31" i="4"/>
  <c r="H32" i="4"/>
  <c r="H33" i="4"/>
  <c r="H34" i="4"/>
  <c r="H35" i="4"/>
  <c r="M14" i="14"/>
  <c r="C14" i="14"/>
  <c r="L13" i="14"/>
  <c r="L12" i="14"/>
  <c r="C12" i="14"/>
  <c r="L11" i="14"/>
  <c r="C11" i="14"/>
  <c r="C10" i="14"/>
  <c r="I9" i="14"/>
  <c r="C9" i="14"/>
  <c r="L8" i="14"/>
  <c r="I8" i="14"/>
  <c r="C8" i="14"/>
  <c r="M7" i="14"/>
  <c r="K7" i="14"/>
  <c r="B7" i="14"/>
  <c r="B6" i="14"/>
  <c r="B5" i="14"/>
  <c r="B4" i="14"/>
  <c r="A11" i="12"/>
  <c r="A13" i="12" s="1"/>
  <c r="A15" i="12" s="1"/>
  <c r="A17" i="12" s="1"/>
  <c r="A19" i="12" s="1"/>
  <c r="A21" i="12" s="1"/>
  <c r="A23" i="12" s="1"/>
  <c r="A25" i="12" s="1"/>
  <c r="A27" i="12" s="1"/>
  <c r="A29" i="12" s="1"/>
  <c r="A31" i="12" s="1"/>
  <c r="A33" i="12" s="1"/>
  <c r="A35" i="12" s="1"/>
  <c r="A37" i="12" s="1"/>
  <c r="A46" i="12"/>
  <c r="A48" i="12" s="1"/>
  <c r="A50" i="12" s="1"/>
  <c r="A52" i="12" s="1"/>
  <c r="A54" i="12" s="1"/>
  <c r="A56" i="12" s="1"/>
  <c r="A58" i="12" s="1"/>
  <c r="A60" i="12" s="1"/>
  <c r="A62" i="12" s="1"/>
  <c r="A64" i="12" s="1"/>
  <c r="A66" i="12" s="1"/>
  <c r="L42" i="2"/>
  <c r="C42" i="2"/>
  <c r="J5" i="2" s="1"/>
  <c r="J42" i="2"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H7" i="2"/>
  <c r="H8" i="2"/>
  <c r="H9" i="2" s="1"/>
  <c r="H10" i="2"/>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C18" i="3"/>
  <c r="C17" i="3"/>
  <c r="C16" i="3"/>
  <c r="C15" i="3"/>
  <c r="C14" i="3"/>
  <c r="C8" i="3"/>
  <c r="C7" i="3"/>
  <c r="C6" i="3"/>
  <c r="C5" i="3"/>
  <c r="C4" i="3"/>
  <c r="C13" i="3"/>
  <c r="A59" i="7"/>
  <c r="K28" i="14" l="1"/>
  <c r="G28" i="14"/>
  <c r="K27" i="13"/>
  <c r="G27" i="13"/>
  <c r="G36" i="14"/>
  <c r="G34" i="14"/>
  <c r="H34" i="1"/>
  <c r="K3" i="3"/>
  <c r="L3" i="3" s="1"/>
  <c r="L4" i="3" s="1"/>
  <c r="H36" i="1"/>
  <c r="O55" i="14"/>
  <c r="I59" i="6"/>
  <c r="K42" i="2"/>
  <c r="M5" i="2"/>
  <c r="M42" i="2" s="1"/>
  <c r="H58" i="7"/>
  <c r="H59" i="7" s="1"/>
  <c r="O49" i="13"/>
  <c r="O60" i="14"/>
  <c r="O44" i="13"/>
  <c r="O53" i="14"/>
  <c r="M35" i="13"/>
  <c r="M38" i="13"/>
  <c r="M21" i="13"/>
  <c r="M24" i="13"/>
  <c r="M27" i="13"/>
  <c r="M30" i="13"/>
  <c r="O45" i="13"/>
  <c r="O56" i="14"/>
  <c r="O46" i="13"/>
  <c r="O57" i="14"/>
  <c r="O47" i="13"/>
  <c r="H33" i="1"/>
  <c r="M48" i="14"/>
  <c r="O58" i="14"/>
  <c r="O41" i="13"/>
  <c r="O42" i="13" s="1"/>
  <c r="K36" i="14" l="1"/>
  <c r="I31" i="14"/>
  <c r="I25" i="14"/>
  <c r="I30" i="13"/>
  <c r="I24" i="13"/>
  <c r="K34" i="14"/>
  <c r="I28" i="14"/>
  <c r="I22" i="14"/>
  <c r="I27" i="13"/>
  <c r="I21" i="13"/>
  <c r="E30" i="13"/>
  <c r="E31" i="14"/>
  <c r="K30" i="13"/>
  <c r="G30" i="13"/>
  <c r="K31" i="14"/>
  <c r="G31" i="14"/>
  <c r="K24" i="13"/>
  <c r="G24" i="13" s="1"/>
  <c r="G25" i="14"/>
  <c r="K25" i="14"/>
  <c r="O53" i="13"/>
  <c r="H37" i="1"/>
  <c r="K21" i="13"/>
  <c r="K22" i="14"/>
  <c r="O51" i="13"/>
  <c r="O62" i="14"/>
  <c r="O54" i="13"/>
  <c r="O65" i="14"/>
  <c r="O61" i="14"/>
  <c r="O63" i="14" s="1"/>
  <c r="O50" i="13"/>
  <c r="K29" i="14" l="1"/>
  <c r="O28" i="14" s="1"/>
  <c r="K23" i="14"/>
  <c r="O22" i="14" s="1"/>
  <c r="D18" i="1"/>
  <c r="K28" i="13"/>
  <c r="O27" i="13" s="1"/>
  <c r="K22" i="13"/>
  <c r="O21" i="13" s="1"/>
  <c r="K32" i="14"/>
  <c r="O31" i="14" s="1"/>
  <c r="K26" i="14"/>
  <c r="O25" i="14" s="1"/>
  <c r="K31" i="13"/>
  <c r="O30" i="13" s="1"/>
  <c r="K25" i="13"/>
  <c r="O24" i="13" s="1"/>
  <c r="K44" i="14"/>
  <c r="O43" i="14" s="1"/>
  <c r="K41" i="14"/>
  <c r="O40" i="14" s="1"/>
  <c r="O15" i="14"/>
  <c r="K36" i="13"/>
  <c r="K39" i="13"/>
  <c r="O15" i="13"/>
  <c r="O55" i="13"/>
  <c r="I58" i="13"/>
  <c r="I55" i="13"/>
  <c r="K56" i="13" l="1"/>
  <c r="O56" i="13" s="1"/>
  <c r="O58" i="13" s="1"/>
  <c r="K17" i="14"/>
  <c r="M17" i="14"/>
  <c r="I17" i="14"/>
  <c r="O35" i="13"/>
  <c r="O38" i="13"/>
  <c r="C13" i="13"/>
  <c r="C13" i="14"/>
  <c r="O17" i="14" l="1"/>
  <c r="O19" i="14" l="1"/>
  <c r="I54" i="14"/>
  <c r="M34" i="14"/>
  <c r="O38" i="14" s="1"/>
  <c r="M46" i="14"/>
  <c r="O50" i="14" s="1"/>
  <c r="O51" i="14" l="1"/>
  <c r="O64" i="14" s="1"/>
  <c r="I66" i="14" s="1"/>
  <c r="M43" i="14"/>
  <c r="M25" i="14"/>
  <c r="M31" i="14"/>
  <c r="M40" i="14"/>
  <c r="M22" i="14"/>
  <c r="M28" i="14"/>
  <c r="O66" i="14" l="1"/>
  <c r="I69" i="14"/>
  <c r="K67" i="14"/>
  <c r="O67" i="14" s="1"/>
  <c r="O69" i="14" s="1"/>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family val="2"/>
          </rPr>
          <t>charles beaurain:</t>
        </r>
        <r>
          <rPr>
            <sz val="8"/>
            <color indexed="81"/>
            <rFont val="Tahoma"/>
            <family val="2"/>
          </rPr>
          <t xml:space="preserve">
Type "None" if not registered otherwise insert the registration number.</t>
        </r>
      </text>
    </comment>
    <comment ref="C17" authorId="0">
      <text>
        <r>
          <rPr>
            <b/>
            <sz val="8"/>
            <color indexed="81"/>
            <rFont val="Tahoma"/>
            <family val="2"/>
          </rPr>
          <t>charles beaurain:</t>
        </r>
        <r>
          <rPr>
            <sz val="8"/>
            <color indexed="81"/>
            <rFont val="Tahoma"/>
            <family val="2"/>
          </rPr>
          <t xml:space="preserve">
INSERT THE NUMBER IN THE GREEN BLOCK THAT APPEARS NEXT 
TO THE RELEVANT 
YEAR OF FEES STATED IN THE LETTER OF APPOINTMENT</t>
        </r>
      </text>
    </comment>
    <comment ref="E26" authorId="0">
      <text>
        <r>
          <rPr>
            <b/>
            <sz val="8"/>
            <color indexed="81"/>
            <rFont val="Tahoma"/>
            <family val="2"/>
          </rPr>
          <t>c</t>
        </r>
        <r>
          <rPr>
            <b/>
            <sz val="10"/>
            <color indexed="81"/>
            <rFont val="Tahoma"/>
            <family val="2"/>
          </rPr>
          <t>harles beaurain:</t>
        </r>
        <r>
          <rPr>
            <sz val="10"/>
            <color indexed="81"/>
            <rFont val="Tahoma"/>
            <family val="2"/>
          </rPr>
          <t xml:space="preserve">
Only ="Y" when  no Quantity surveyor is appointed on the project.
</t>
        </r>
      </text>
    </comment>
    <comment ref="E27" authorId="0">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text>
    </comment>
    <comment ref="E28"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29"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0" authorId="1">
      <text>
        <r>
          <rPr>
            <b/>
            <sz val="8"/>
            <color indexed="81"/>
            <rFont val="Tahoma"/>
            <family val="2"/>
          </rPr>
          <t>Charles Beaurain:</t>
        </r>
        <r>
          <rPr>
            <sz val="8"/>
            <color indexed="81"/>
            <rFont val="Tahoma"/>
            <family val="2"/>
          </rPr>
          <t xml:space="preserve">
</t>
        </r>
        <r>
          <rPr>
            <sz val="9"/>
            <color indexed="81"/>
            <rFont val="Tahoma"/>
            <family val="2"/>
          </rPr>
          <t xml:space="preserve">Only "y" if appointed as Principal Agent or Lead Consulting Engineer and approval obtained to exceed 3% value.
</t>
        </r>
        <r>
          <rPr>
            <sz val="8"/>
            <color indexed="81"/>
            <rFont val="Tahoma"/>
            <family val="2"/>
          </rPr>
          <t xml:space="preserve">
</t>
        </r>
      </text>
    </comment>
    <comment ref="G30" authorId="0">
      <text>
        <r>
          <rPr>
            <b/>
            <sz val="8"/>
            <color indexed="81"/>
            <rFont val="Tahoma"/>
            <family val="2"/>
          </rPr>
          <t>charles beaurain:</t>
        </r>
        <r>
          <rPr>
            <sz val="8"/>
            <color indexed="81"/>
            <rFont val="Tahoma"/>
            <family val="2"/>
          </rPr>
          <t xml:space="preserve">
Insert additional amount approved by Director in writing.</t>
        </r>
      </text>
    </comment>
    <comment ref="E33" authorId="1">
      <text>
        <r>
          <rPr>
            <b/>
            <sz val="8"/>
            <color indexed="81"/>
            <rFont val="Tahoma"/>
            <family val="2"/>
          </rPr>
          <t>Charles Beaurain:</t>
        </r>
        <r>
          <rPr>
            <sz val="8"/>
            <color indexed="81"/>
            <rFont val="Tahoma"/>
            <family val="2"/>
          </rPr>
          <t xml:space="preserve">
This amount should include lifts and generators
</t>
        </r>
      </text>
    </comment>
    <comment ref="F33" authorId="1">
      <text>
        <r>
          <rPr>
            <b/>
            <sz val="8"/>
            <color indexed="81"/>
            <rFont val="Tahoma"/>
            <family val="2"/>
          </rPr>
          <t>Charles Beaurain:</t>
        </r>
        <r>
          <rPr>
            <sz val="8"/>
            <color indexed="81"/>
            <rFont val="Tahoma"/>
            <family val="2"/>
          </rPr>
          <t xml:space="preserve">
This amount should include lifts and generators
</t>
        </r>
      </text>
    </comment>
    <comment ref="G33" authorId="1">
      <text>
        <r>
          <rPr>
            <b/>
            <sz val="8"/>
            <color indexed="81"/>
            <rFont val="Tahoma"/>
            <family val="2"/>
          </rPr>
          <t>Charles Beaurain:</t>
        </r>
        <r>
          <rPr>
            <sz val="8"/>
            <color indexed="81"/>
            <rFont val="Tahoma"/>
            <family val="2"/>
          </rPr>
          <t xml:space="preserve">
This amount should include lifts and generators
</t>
        </r>
      </text>
    </comment>
    <comment ref="E34" authorId="1">
      <text>
        <r>
          <rPr>
            <b/>
            <sz val="8"/>
            <color indexed="81"/>
            <rFont val="Tahoma"/>
            <family val="2"/>
          </rPr>
          <t>Charles Beaurain:</t>
        </r>
        <r>
          <rPr>
            <sz val="8"/>
            <color indexed="81"/>
            <rFont val="Tahoma"/>
            <family val="2"/>
          </rPr>
          <t xml:space="preserve">
This amount should include lifts and generators
</t>
        </r>
      </text>
    </comment>
    <comment ref="E35" authorId="1">
      <text>
        <r>
          <rPr>
            <b/>
            <sz val="8"/>
            <color indexed="81"/>
            <rFont val="Tahoma"/>
            <family val="2"/>
          </rPr>
          <t>Charles Beaurain:</t>
        </r>
        <r>
          <rPr>
            <sz val="8"/>
            <color indexed="81"/>
            <rFont val="Tahoma"/>
            <family val="2"/>
          </rPr>
          <t xml:space="preserve">
This amount should include lifts and generators
</t>
        </r>
      </text>
    </comment>
    <comment ref="E36" authorId="1">
      <text>
        <r>
          <rPr>
            <b/>
            <sz val="8"/>
            <color indexed="81"/>
            <rFont val="Tahoma"/>
            <family val="2"/>
          </rPr>
          <t>Charles Beaurain:</t>
        </r>
        <r>
          <rPr>
            <sz val="8"/>
            <color indexed="81"/>
            <rFont val="Tahoma"/>
            <family val="2"/>
          </rPr>
          <t xml:space="preserve">
This amount should include lifts and generators
</t>
        </r>
      </text>
    </comment>
    <comment ref="E39" authorId="1">
      <text>
        <r>
          <rPr>
            <b/>
            <sz val="8"/>
            <color indexed="81"/>
            <rFont val="Tahoma"/>
            <family val="2"/>
          </rPr>
          <t>Charles Beaurain:</t>
        </r>
        <r>
          <rPr>
            <sz val="8"/>
            <color indexed="81"/>
            <rFont val="Tahoma"/>
            <family val="2"/>
          </rPr>
          <t xml:space="preserve">
Only 
 if appointed as Principal Agent.
</t>
        </r>
      </text>
    </comment>
    <comment ref="F39" authorId="1">
      <text>
        <r>
          <rPr>
            <b/>
            <sz val="8"/>
            <color indexed="81"/>
            <rFont val="Tahoma"/>
            <family val="2"/>
          </rPr>
          <t>Charles Beaurain:</t>
        </r>
        <r>
          <rPr>
            <sz val="8"/>
            <color indexed="81"/>
            <rFont val="Tahoma"/>
            <family val="2"/>
          </rPr>
          <t xml:space="preserve">
Only 
 if appointed as Principal Agent.
</t>
        </r>
      </text>
    </comment>
    <comment ref="G39" authorId="1">
      <text>
        <r>
          <rPr>
            <b/>
            <sz val="8"/>
            <color indexed="81"/>
            <rFont val="Tahoma"/>
            <family val="2"/>
          </rPr>
          <t>Charles Beaurain:</t>
        </r>
        <r>
          <rPr>
            <sz val="8"/>
            <color indexed="81"/>
            <rFont val="Tahoma"/>
            <family val="2"/>
          </rPr>
          <t xml:space="preserve">
Only 
 if appointed as Principal Agent.
</t>
        </r>
      </text>
    </comment>
    <comment ref="G41" authorId="1">
      <text>
        <r>
          <rPr>
            <b/>
            <sz val="8"/>
            <color indexed="81"/>
            <rFont val="Tahoma"/>
            <family val="2"/>
          </rPr>
          <t>Charles Beaurain:</t>
        </r>
        <r>
          <rPr>
            <sz val="8"/>
            <color indexed="81"/>
            <rFont val="Tahoma"/>
            <family val="2"/>
          </rPr>
          <t xml:space="preserve">
This amount should include lifts and generators
</t>
        </r>
      </text>
    </comment>
    <comment ref="G44"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8"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<sst xmlns="http://schemas.openxmlformats.org/spreadsheetml/2006/main" count="573" uniqueCount="322">
  <si>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</si>
  <si>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</si>
  <si>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</si>
  <si>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</si>
  <si>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</si>
  <si>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</si>
  <si>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</si>
  <si>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</si>
  <si>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</si>
  <si>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</si>
  <si>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</si>
  <si>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</si>
  <si>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</si>
  <si>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</si>
  <si>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</si>
  <si>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</si>
  <si>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</si>
  <si>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</si>
  <si>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</si>
  <si>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</si>
  <si>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</si>
  <si>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</si>
  <si>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</si>
  <si>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</si>
  <si>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</si>
  <si>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</si>
  <si>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</si>
  <si>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</si>
  <si>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TOTAL DISBURSEMENTS</t>
  </si>
  <si>
    <t>CHECKED BY</t>
  </si>
  <si>
    <t>Designation</t>
  </si>
  <si>
    <t>DATE :</t>
  </si>
  <si>
    <t>for</t>
  </si>
  <si>
    <t>EE</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</si>
  <si>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</si>
  <si>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</si>
  <si>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</si>
  <si>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</si>
  <si>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</si>
  <si>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</si>
  <si>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</si>
  <si>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</si>
  <si>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</si>
  <si>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</si>
  <si>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</si>
  <si>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</si>
  <si>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</si>
  <si>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</si>
  <si>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</si>
  <si>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</si>
  <si>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</si>
  <si>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</si>
  <si>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</si>
  <si>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</si>
  <si>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</si>
  <si>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</si>
  <si>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</si>
  <si>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</si>
  <si>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</si>
  <si>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</si>
  <si>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</si>
  <si>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</si>
  <si>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</si>
  <si>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</si>
  <si>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</si>
  <si>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</si>
  <si>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</si>
  <si>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</si>
  <si>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3. Subsistence Charges [See your letter of appointment. Use either Table 3 or Table 4, not both]</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</si>
  <si>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</si>
  <si>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</si>
  <si>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</si>
  <si>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</si>
  <si>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</si>
  <si>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</si>
  <si>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</si>
  <si>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</si>
  <si>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</si>
  <si>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</si>
  <si>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</si>
  <si>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</si>
  <si>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</si>
  <si>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</si>
  <si>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</si>
  <si>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</si>
  <si>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</si>
  <si>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</si>
  <si>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</si>
  <si>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</si>
  <si>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</si>
  <si>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</si>
  <si>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Portion claimed</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</si>
  <si>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</si>
  <si>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</si>
  <si>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</si>
  <si>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</si>
  <si>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</si>
  <si>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</si>
  <si>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</si>
  <si>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</si>
  <si>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</si>
  <si>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</si>
  <si>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</si>
  <si>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</si>
  <si>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</si>
  <si>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</si>
  <si>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</si>
  <si>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</si>
  <si>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</si>
  <si>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</si>
  <si>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</si>
  <si>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</si>
  <si>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</si>
  <si>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</si>
  <si>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</si>
  <si>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</si>
  <si>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</si>
  <si>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</si>
  <si>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</si>
  <si>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</si>
  <si>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</si>
  <si>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</si>
  <si>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</si>
  <si>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</si>
  <si>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</si>
  <si>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</si>
  <si>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</si>
  <si>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</si>
  <si>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</si>
  <si>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xml:space="preserve">EE                          </t>
  </si>
  <si>
    <t>TOTAL VALUE OF ELECTRICAL WORK :</t>
  </si>
  <si>
    <t>+</t>
  </si>
  <si>
    <t>CLAIM</t>
  </si>
  <si>
    <t>TOTAL FOR CONSTRUCTION AND COMPLETION STAGE</t>
  </si>
  <si>
    <t>MAXIMUM FOR "AGENT OF THE CLIENT"</t>
  </si>
  <si>
    <t xml:space="preserve"> Report: Time Based fees </t>
  </si>
  <si>
    <t>MAXIMUM FEE TO DATE</t>
  </si>
  <si>
    <t>2. Time Based fees: AGENT OF THE CLIENT</t>
  </si>
  <si>
    <t>For DIRECTOR: Project Management</t>
  </si>
  <si>
    <t>TYPE OF PROJECT:</t>
  </si>
  <si>
    <t>ELECTRICAL ENGINEERING PROJECT</t>
  </si>
  <si>
    <t>ELECTRICAL BUILDING PROJECT</t>
  </si>
  <si>
    <t>TOTAL VALUE OF PROJECT :</t>
  </si>
  <si>
    <t>TAX INVOICE</t>
  </si>
  <si>
    <t xml:space="preserve">     APPROVAL OBTAINED TO EXCEED 3% OF BASIC FEE (Y/N)</t>
  </si>
  <si>
    <t>ADDITIONAL FEE APPROVED FOR "AGENT OF THE CLIENT" SERVICES</t>
  </si>
  <si>
    <t>SIGNED</t>
  </si>
  <si>
    <t>BILL OF QUANTITY BY CONSULTING ENGINEER (Y/N)</t>
  </si>
  <si>
    <t>SCALE_2005E</t>
  </si>
  <si>
    <t>SCALE_2005B</t>
  </si>
  <si>
    <t>VALUE FOR CALCULATION PURPOSES</t>
  </si>
  <si>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</si>
  <si>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</si>
  <si>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</si>
  <si>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</si>
  <si>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 xml:space="preserve">TOTAL VALUE OF WORK COMPLETED BUT EXCLUDING THOSE RELEVANT TO WORK ON EXISTING FACILITIES. </t>
  </si>
  <si>
    <t>VALUE OF ALL ALTERATIONS TO EXISTING FACILITIES COMPLETED, ONLY AFFECTED BY THE 1.25 FACTOR.</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</si>
  <si>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</si>
  <si>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</si>
  <si>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</si>
  <si>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</si>
  <si>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</si>
  <si>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DATE OF INVOICE</t>
  </si>
  <si>
    <t>FEES (a) PRELIMINARY DESIGN, DESIGN &amp; TENDER STAGES.</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</si>
  <si>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</si>
  <si>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</si>
  <si>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</si>
  <si>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</si>
  <si>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</si>
  <si>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</si>
  <si>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</si>
  <si>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</si>
  <si>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</si>
  <si>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</si>
  <si>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TARGETED PROCUREMENT (Only on Engineering project) (Y/N)</t>
  </si>
  <si>
    <t>AGENT OF THE CLIENT (OHSA) (Only on Engineering project) (Y/N)</t>
  </si>
  <si>
    <t>2005 Scales</t>
  </si>
  <si>
    <t>FEES (b) CONSTRUCTION AND COMPLETION STAGES</t>
  </si>
  <si>
    <t>1. Time Based fees: Report stage (Only if specifically appointed as such)</t>
  </si>
  <si>
    <t>WORKBOOK FOR THE CALCULATION OF CONSULTING ENGINEER'S FEES IN TERMS OF THE GUIDELINE FOR SERVICES AND FEES PUBLISHED BY ECSA AND AMENDED BY DPW</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</si>
  <si>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</si>
  <si>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</si>
  <si>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</si>
  <si>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</si>
  <si>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</si>
  <si>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</si>
  <si>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</si>
  <si>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</si>
  <si>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</si>
  <si>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</si>
  <si>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</si>
  <si>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</si>
  <si>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</si>
  <si>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</si>
  <si>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</si>
  <si>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t>GROUND RULES</t>
  </si>
  <si>
    <t>COMPANY REGISTRATION NUMBER</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</si>
  <si>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</si>
  <si>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</si>
  <si>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</si>
  <si>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N</t>
  </si>
  <si>
    <t>DEPARTMENTAL FILE NUMBER:</t>
  </si>
  <si>
    <t>DPW WCS NUMBER:</t>
  </si>
  <si>
    <t>DPW DRAWING NUMBER</t>
  </si>
  <si>
    <t>Project Manager</t>
  </si>
  <si>
    <t>Telephone number</t>
  </si>
  <si>
    <t xml:space="preserve">PROJECT MANAGER: </t>
  </si>
  <si>
    <t>DPW FILE NUMBER:</t>
  </si>
  <si>
    <t>DPW WCS NUMBER</t>
  </si>
  <si>
    <t>TELEPHONE &amp; FACSIMILE NUMBERS</t>
  </si>
  <si>
    <t>FEES CODE (YEAR)</t>
  </si>
  <si>
    <t xml:space="preserve">ELECTRICAL/ELECTRONIC ENGINEERING SERVICES </t>
  </si>
  <si>
    <t xml:space="preserve"> FEE FOR ELECTRICAL/ELECTRONIC ENGINEERING SERVICES: </t>
  </si>
  <si>
    <t>Tel</t>
  </si>
  <si>
    <t>Fax</t>
  </si>
  <si>
    <r>
      <t xml:space="preserve">When typing </t>
    </r>
    <r>
      <rPr>
        <b/>
        <sz val="10"/>
        <rFont val="Arial"/>
        <family val="2"/>
      </rPr>
      <t>amounts</t>
    </r>
    <r>
      <rPr>
        <sz val="10"/>
        <rFont val="Arial"/>
        <family val="2"/>
      </rPr>
      <t xml:space="preserve"> only type the value. No "R" in front and no spaces between the numbers.</t>
    </r>
  </si>
  <si>
    <t>FEE FOR ELECTRICAL/ELECTRONIC ENGINEERING SERVICES</t>
  </si>
  <si>
    <t>WCS NO</t>
  </si>
  <si>
    <t>POSTAL ADDRESS:</t>
  </si>
  <si>
    <t>FACSIMILE  NO:</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</si>
  <si>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</si>
  <si>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</si>
  <si>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</si>
  <si>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</si>
  <si>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</si>
  <si>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</si>
  <si>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</si>
  <si>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</si>
  <si>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</si>
  <si>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</si>
  <si>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</si>
  <si>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</si>
  <si>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</si>
  <si>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</si>
  <si>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Cellphone number</t>
  </si>
  <si>
    <t>Cell</t>
  </si>
  <si>
    <t>REPORT STAGE (Only if specifically appointed for this stage)</t>
  </si>
  <si>
    <t xml:space="preserve">BASIC FEE FOR WORK,  NOT AFFECTED BY ANY FACTORS. </t>
  </si>
  <si>
    <t>TARGETED/PREFERENTIAL PROCUREMENT</t>
  </si>
  <si>
    <t>NO BILL OF QUANTITIES</t>
  </si>
  <si>
    <t>ESTIMATES</t>
  </si>
  <si>
    <t>ESTIMATES OR TENDER VALUES</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</si>
  <si>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</si>
  <si>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</si>
  <si>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</si>
  <si>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</si>
  <si>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</si>
  <si>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</si>
  <si>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</si>
  <si>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</si>
  <si>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Typing Duplicating &amp; Printing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</si>
  <si>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</si>
  <si>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</si>
  <si>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</si>
  <si>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</si>
  <si>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</si>
  <si>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</si>
  <si>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</si>
  <si>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3. Time Based fees: Construction Monitoring &amp; Other</t>
  </si>
  <si>
    <r>
      <t>Additional Construction Monitoring</t>
    </r>
    <r>
      <rPr>
        <sz val="10"/>
        <rFont val="Arial"/>
        <family val="2"/>
      </rPr>
      <t>: A separately motivated fee is mentioned but not determined. This can be a separately calculated fee with the calculations shown on the time based fee sheet</t>
    </r>
  </si>
  <si>
    <t>Construction Monitoring &amp; Other: Time Based fees Total Excl VAT</t>
  </si>
  <si>
    <t>Travelling Time</t>
  </si>
  <si>
    <t>Time Based fees: Other</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</si>
  <si>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</si>
  <si>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</si>
  <si>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</si>
  <si>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</si>
  <si>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</si>
  <si>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</si>
  <si>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</si>
  <si>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</si>
  <si>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</si>
  <si>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</si>
  <si>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</si>
  <si>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</si>
  <si>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Site Staff &amp; Other Charges Total</t>
  </si>
  <si>
    <t>Hours claimed</t>
  </si>
  <si>
    <t>TOTAL COST OF THE WORKS COMPRISING THE PROJECT, INCLUDING P&amp;G AND CPA (Engineering  Project only)</t>
  </si>
  <si>
    <t>TOTAL VALUE OF PROJECT COMPLETED BY ALL CONSULTANTS DURING CONSTRUCTION &amp; COMPLETION STAGES INCLUDING P&amp;G's AND CPA. (Only in case of an Engineering Project)</t>
  </si>
  <si>
    <t>TOTAL AMOUNT PAID, (Incl VAT &amp; Non Taxable)</t>
  </si>
  <si>
    <t>TOTAL AMOUNT PAID, (Excl  VAT, Excl Non Taxable)</t>
  </si>
  <si>
    <t>TOTAL NON-TAXABLE AMOUNT PAID</t>
  </si>
  <si>
    <t>TOTAL AMOUNT PAID (Excl VAT)</t>
  </si>
  <si>
    <t>TOTAL FEES DUE (EXCL VAT)</t>
  </si>
  <si>
    <t>Total Previous Payments  Received for this item</t>
  </si>
  <si>
    <t>Non-taxable Expenses Total for this invoice</t>
  </si>
  <si>
    <t>PERCENTAGE OF STAGE COMPLETED</t>
  </si>
  <si>
    <r>
      <t xml:space="preserve">(B) ESTIMATED VALUE FOR DESIGN FEES DURING CONSTRUCTION </t>
    </r>
    <r>
      <rPr>
        <b/>
        <sz val="10"/>
        <color indexed="10"/>
        <rFont val="Arial"/>
        <family val="2"/>
      </rPr>
      <t>(STAGE 3)</t>
    </r>
  </si>
  <si>
    <r>
      <t xml:space="preserve">(D) FINAL MEASURED VALUES INCL. CPA &amp; P&amp;G </t>
    </r>
    <r>
      <rPr>
        <b/>
        <sz val="10"/>
        <color indexed="10"/>
        <rFont val="Arial"/>
        <family val="2"/>
      </rPr>
      <t>(STAGE 4 ONLY)</t>
    </r>
  </si>
  <si>
    <t>APPORTIONMENT OF THE DESIGN STAGE</t>
  </si>
  <si>
    <t xml:space="preserve">Stage </t>
  </si>
  <si>
    <t>Description</t>
  </si>
  <si>
    <t>Apportionment</t>
  </si>
  <si>
    <t>Progress</t>
  </si>
  <si>
    <t>Factor</t>
  </si>
  <si>
    <t>Stage 1</t>
  </si>
  <si>
    <t>Preliminary design</t>
  </si>
  <si>
    <t>Stage 2</t>
  </si>
  <si>
    <t>Design and tender</t>
  </si>
  <si>
    <t>Construction</t>
  </si>
  <si>
    <t>ENGINEERING PROJECT</t>
  </si>
  <si>
    <t>PLEASE READ THE NOTES (1st SHEET) BEFORE STARTING TO POPULATE THE SHEETS. COMPLETE ALL YELLOW CELLS!!!</t>
  </si>
  <si>
    <t>Revision 2.1 - 2012-10</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</si>
  <si>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</si>
  <si>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</si>
  <si>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</si>
  <si>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</si>
  <si>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</si>
  <si>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</si>
  <si>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</si>
  <si>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</si>
  <si>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</si>
  <si>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</si>
  <si>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</si>
  <si>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</si>
  <si>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</si>
  <si>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</si>
  <si>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</si>
  <si>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</si>
  <si>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</si>
  <si>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PREVIOUS CLAIMS</t>
  </si>
  <si>
    <t>DESIGN &amp; TENDER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</si>
</sst>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7" formatCode="&quot;R&quot;\ #,##0.00;&quot;R&quot;\ \-#,##0.0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quot;R&quot;\ #,##0.000"/>
    <numFmt numFmtId="176" formatCode="General_)"/>
    <numFmt numFmtId="177" formatCode="dd\ mmmm\ yyyy"/>
    <numFmt numFmtId="178" formatCode="000000"/>
    <numFmt numFmtId="179" formatCode="00"/>
  </numFmts>
  <fonts count="87"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8"/>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sz val="10"/>
      <color indexed="18"/>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i/>
      <sz val="11"/>
      <color indexed="10"/>
      <name val="Arial"/>
      <family val="2"/>
    </font>
    <font>
      <b/>
      <sz val="20"/>
      <color indexed="10"/>
      <name val="Arial"/>
      <family val="2"/>
    </font>
    <font>
      <b/>
      <i/>
      <sz val="12"/>
      <color indexed="10"/>
      <name val="Arial"/>
      <family val="2"/>
    </font>
    <font>
      <b/>
      <sz val="14"/>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b/>
      <sz val="14"/>
      <name val="Arial"/>
      <family val="2"/>
    </font>
    <font>
      <b/>
      <u/>
      <sz val="11"/>
      <name val="Arial"/>
      <family val="2"/>
    </font>
    <font>
      <i/>
      <sz val="12"/>
      <name val="Arial"/>
      <family val="2"/>
    </font>
    <font>
      <i/>
      <sz val="11"/>
      <color indexed="12"/>
      <name val="Arial"/>
      <family val="2"/>
    </font>
    <font>
      <b/>
      <sz val="11"/>
      <color indexed="15"/>
      <name val="Arial"/>
      <family val="2"/>
    </font>
    <font>
      <sz val="11"/>
      <color indexed="15"/>
      <name val="Arial"/>
      <family val="2"/>
    </font>
    <font>
      <i/>
      <sz val="11"/>
      <color indexed="8"/>
      <name val="Arial"/>
      <family val="2"/>
    </font>
    <font>
      <i/>
      <u/>
      <sz val="11"/>
      <name val="Arial"/>
      <family val="2"/>
    </font>
    <font>
      <b/>
      <sz val="12"/>
      <color indexed="17"/>
      <name val="Arial"/>
      <family val="2"/>
    </font>
    <font>
      <b/>
      <sz val="18"/>
      <color indexed="10"/>
      <name val="Arial"/>
      <family val="2"/>
    </font>
    <font>
      <i/>
      <sz val="10"/>
      <name val="Arial"/>
      <family val="2"/>
    </font>
    <font>
      <b/>
      <i/>
      <sz val="11"/>
      <name val="Arial"/>
      <family val="2"/>
    </font>
    <font>
      <sz val="14"/>
      <name val="Arial"/>
      <family val="2"/>
    </font>
    <font>
      <sz val="9"/>
      <color indexed="81"/>
      <name val="Tahoma"/>
      <family val="2"/>
    </font>
    <font>
      <sz val="18"/>
      <name val="Arial"/>
      <family val="2"/>
    </font>
    <font>
      <sz val="16"/>
      <color indexed="50"/>
      <name val="Arial"/>
      <family val="2"/>
    </font>
    <font>
      <b/>
      <u/>
      <sz val="16"/>
      <color indexed="10"/>
      <name val="Arial"/>
      <family val="2"/>
    </font>
    <font>
      <sz val="16"/>
      <name val="Arial"/>
      <family val="2"/>
    </font>
    <font>
      <sz val="16"/>
      <name val="Courier"/>
      <family val="3"/>
    </font>
    <font>
      <u/>
      <sz val="16"/>
      <name val="Arial"/>
      <family val="2"/>
    </font>
    <font>
      <sz val="16"/>
      <color indexed="10"/>
      <name val="Courier"/>
      <family val="3"/>
    </font>
    <font>
      <sz val="9"/>
      <name val="Arial"/>
      <family val="2"/>
    </font>
    <font>
      <b/>
      <i/>
      <sz val="10"/>
      <color indexed="12"/>
      <name val="Arial"/>
      <family val="2"/>
    </font>
    <font>
      <sz val="10"/>
      <color indexed="12"/>
      <name val="Courier"/>
      <family val="3"/>
    </font>
    <font>
      <sz val="12"/>
      <color indexed="12"/>
      <name val="Courier"/>
      <family val="3"/>
    </font>
    <font>
      <b/>
      <u/>
      <sz val="12"/>
      <name val="Arial"/>
      <family val="2"/>
    </font>
    <font>
      <sz val="10"/>
      <color indexed="10"/>
      <name val="Arial"/>
      <family val="2"/>
    </font>
    <font>
      <b/>
      <sz val="18"/>
      <name val="Arial"/>
      <family val="2"/>
    </font>
    <font>
      <b/>
      <sz val="12"/>
      <color indexed="12"/>
      <name val="Arial"/>
      <family val="2"/>
    </font>
    <font>
      <b/>
      <sz val="22"/>
      <color indexed="57"/>
      <name val="Arial"/>
      <family val="2"/>
    </font>
    <font>
      <b/>
      <sz val="22"/>
      <color indexed="57"/>
      <name val="Courier"/>
      <family val="3"/>
    </font>
    <font>
      <b/>
      <sz val="12"/>
      <color indexed="57"/>
      <name val="Courier"/>
      <family val="3"/>
    </font>
    <font>
      <sz val="8"/>
      <color indexed="10"/>
      <name val="Tahoma"/>
      <family val="2"/>
    </font>
    <font>
      <b/>
      <sz val="11"/>
      <color indexed="10"/>
      <name val="Arial Narrow"/>
      <family val="2"/>
    </font>
    <font>
      <sz val="12"/>
      <color indexed="10"/>
      <name val="Courier"/>
      <family val="3"/>
    </font>
    <font>
      <sz val="10"/>
      <name val="Courier"/>
      <family val="3"/>
    </font>
    <font>
      <u/>
      <sz val="12"/>
      <color rgb="FFFF0000"/>
      <name val="Arial"/>
      <family val="2"/>
    </font>
    <font>
      <u/>
      <sz val="12"/>
      <name val="Arial"/>
      <family val="2"/>
    </font>
    <font>
      <b/>
      <u/>
      <sz val="14"/>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3"/>
        <bgColor indexed="9"/>
      </patternFill>
    </fill>
    <fill>
      <patternFill patternType="lightHorizontal">
        <fgColor indexed="9"/>
      </patternFill>
    </fill>
    <fill>
      <patternFill patternType="solid">
        <fgColor indexed="13"/>
        <bgColor indexed="64"/>
      </patternFill>
    </fill>
    <fill>
      <patternFill patternType="solid">
        <fgColor indexed="15"/>
        <bgColor indexed="64"/>
      </patternFill>
    </fill>
    <fill>
      <patternFill patternType="solid">
        <fgColor indexed="41"/>
        <bgColor indexed="64"/>
      </patternFill>
    </fill>
    <fill>
      <patternFill patternType="lightTrellis"/>
    </fill>
    <fill>
      <patternFill patternType="solid">
        <fgColor indexed="22"/>
        <bgColor indexed="64"/>
      </patternFill>
    </fill>
  </fills>
  <borders count="148">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right style="double">
        <color indexed="64"/>
      </right>
      <top style="thin">
        <color indexed="64"/>
      </top>
      <bottom style="medium">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hair">
        <color indexed="64"/>
      </top>
      <bottom style="hair">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bottom style="medium">
        <color indexed="64"/>
      </bottom>
      <diagonal/>
    </border>
    <border>
      <left/>
      <right style="thin">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style="double">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30" fillId="0" borderId="0"/>
    <xf numFmtId="0" fontId="12" fillId="0" borderId="0"/>
    <xf numFmtId="9" fontId="1" fillId="0" borderId="0" applyFont="0" applyFill="0" applyBorder="0" applyAlignment="0" applyProtection="0"/>
    <xf numFmtId="165" fontId="2" fillId="0" borderId="1">
      <protection locked="0"/>
    </xf>
  </cellStyleXfs>
  <cellXfs count="941">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15" fillId="0" borderId="0" xfId="0" applyFont="1" applyFill="1" applyBorder="1" applyProtection="1"/>
    <xf numFmtId="0" fontId="16" fillId="0" borderId="0" xfId="0" applyFont="1" applyBorder="1"/>
    <xf numFmtId="0" fontId="17" fillId="0" borderId="0" xfId="0" applyFont="1" applyBorder="1" applyAlignment="1">
      <alignment horizontal="right"/>
    </xf>
    <xf numFmtId="0" fontId="15" fillId="0" borderId="0" xfId="0" applyFont="1" applyBorder="1"/>
    <xf numFmtId="0" fontId="7" fillId="0" borderId="0" xfId="0" applyFont="1"/>
    <xf numFmtId="0" fontId="15" fillId="0" borderId="0" xfId="0" applyFont="1"/>
    <xf numFmtId="0" fontId="17" fillId="0" borderId="4" xfId="0" applyFont="1" applyBorder="1" applyAlignment="1">
      <alignment horizontal="right"/>
    </xf>
    <xf numFmtId="44" fontId="24" fillId="0" borderId="0" xfId="1" applyFont="1" applyBorder="1"/>
    <xf numFmtId="0" fontId="4" fillId="0" borderId="0" xfId="0" applyFont="1"/>
    <xf numFmtId="3" fontId="33" fillId="0" borderId="0" xfId="14" applyNumberFormat="1" applyFont="1" applyBorder="1" applyProtection="1">
      <protection locked="0"/>
    </xf>
    <xf numFmtId="0" fontId="34" fillId="0" borderId="0" xfId="14" applyFont="1" applyProtection="1"/>
    <xf numFmtId="3" fontId="34" fillId="0" borderId="0" xfId="14" applyNumberFormat="1" applyFont="1" applyBorder="1" applyProtection="1"/>
    <xf numFmtId="0" fontId="15" fillId="0" borderId="0" xfId="0" applyFont="1" applyFill="1" applyBorder="1"/>
    <xf numFmtId="168" fontId="15" fillId="0" borderId="0" xfId="0" applyNumberFormat="1" applyFont="1" applyFill="1" applyBorder="1" applyProtection="1">
      <protection locked="0"/>
    </xf>
    <xf numFmtId="10" fontId="4" fillId="0" borderId="5" xfId="0" applyNumberFormat="1" applyFont="1" applyBorder="1"/>
    <xf numFmtId="10" fontId="4" fillId="0" borderId="0" xfId="0" applyNumberFormat="1" applyFont="1"/>
    <xf numFmtId="10" fontId="32" fillId="0" borderId="5" xfId="0" applyNumberFormat="1" applyFont="1" applyBorder="1"/>
    <xf numFmtId="0" fontId="7" fillId="2" borderId="6" xfId="0" applyFont="1" applyFill="1" applyBorder="1" applyAlignment="1" applyProtection="1">
      <alignment horizontal="center" vertical="center" wrapText="1"/>
    </xf>
    <xf numFmtId="171" fontId="0" fillId="0" borderId="0" xfId="0" applyNumberFormat="1"/>
    <xf numFmtId="0" fontId="15" fillId="0" borderId="3"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7" xfId="0" applyFont="1" applyBorder="1" applyAlignment="1" applyProtection="1">
      <alignment vertical="center"/>
    </xf>
    <xf numFmtId="174" fontId="17" fillId="0" borderId="8" xfId="0" applyNumberFormat="1" applyFont="1" applyBorder="1" applyAlignment="1" applyProtection="1">
      <alignment vertical="center"/>
    </xf>
    <xf numFmtId="0" fontId="15" fillId="0" borderId="3" xfId="0" applyFont="1" applyFill="1" applyBorder="1" applyAlignment="1" applyProtection="1">
      <alignment horizontal="left"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17" fillId="0" borderId="0" xfId="0" applyFont="1" applyBorder="1" applyAlignment="1" applyProtection="1">
      <alignment vertical="center"/>
    </xf>
    <xf numFmtId="174" fontId="17" fillId="0" borderId="9" xfId="0" applyNumberFormat="1" applyFont="1" applyBorder="1" applyAlignment="1" applyProtection="1">
      <alignment vertical="center"/>
    </xf>
    <xf numFmtId="0" fontId="7" fillId="0" borderId="0" xfId="0" applyFont="1" applyAlignment="1">
      <alignment vertical="top" wrapText="1"/>
    </xf>
    <xf numFmtId="0" fontId="4" fillId="0" borderId="0" xfId="0" applyFont="1" applyAlignment="1">
      <alignment vertical="top" wrapText="1"/>
    </xf>
    <xf numFmtId="0" fontId="4" fillId="0" borderId="0" xfId="0" applyNumberFormat="1" applyFont="1" applyAlignment="1">
      <alignment vertical="center" wrapText="1"/>
    </xf>
    <xf numFmtId="0" fontId="48" fillId="0" borderId="0" xfId="0" applyFont="1"/>
    <xf numFmtId="0" fontId="38" fillId="0" borderId="7" xfId="0" applyFont="1" applyBorder="1" applyAlignment="1" applyProtection="1">
      <alignment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0" fillId="0" borderId="0" xfId="0" applyAlignment="1">
      <alignment horizontal="center" vertical="top"/>
    </xf>
    <xf numFmtId="0" fontId="14" fillId="0" borderId="0" xfId="0" applyFont="1" applyAlignment="1">
      <alignment vertical="center" wrapText="1"/>
    </xf>
    <xf numFmtId="0" fontId="17" fillId="0" borderId="0" xfId="0" applyFont="1" applyAlignment="1">
      <alignment vertical="center" wrapText="1"/>
    </xf>
    <xf numFmtId="0" fontId="34" fillId="0" borderId="0" xfId="0" applyFont="1" applyBorder="1" applyAlignment="1" applyProtection="1">
      <alignment vertical="center"/>
    </xf>
    <xf numFmtId="0" fontId="17" fillId="0" borderId="3" xfId="0" applyFont="1" applyFill="1" applyBorder="1" applyAlignment="1" applyProtection="1">
      <alignment horizontal="left" vertical="center"/>
    </xf>
    <xf numFmtId="0" fontId="38" fillId="0" borderId="0" xfId="0" applyFont="1" applyBorder="1" applyAlignment="1" applyProtection="1">
      <alignment vertical="center"/>
    </xf>
    <xf numFmtId="0" fontId="15" fillId="0" borderId="10" xfId="0" applyFont="1" applyBorder="1" applyAlignment="1" applyProtection="1">
      <alignment vertical="center"/>
    </xf>
    <xf numFmtId="0" fontId="17" fillId="0" borderId="3" xfId="0" applyFont="1" applyBorder="1" applyAlignment="1" applyProtection="1">
      <alignment vertical="center"/>
    </xf>
    <xf numFmtId="0" fontId="17" fillId="0" borderId="0" xfId="0" applyFont="1" applyFill="1" applyBorder="1" applyAlignment="1" applyProtection="1">
      <alignment horizontal="left" vertical="center"/>
    </xf>
    <xf numFmtId="0" fontId="13" fillId="0" borderId="10" xfId="0" applyFont="1" applyBorder="1" applyAlignment="1">
      <alignment vertical="center"/>
    </xf>
    <xf numFmtId="0" fontId="51" fillId="0" borderId="0" xfId="0" applyFont="1" applyBorder="1" applyAlignment="1" applyProtection="1">
      <alignment vertical="center"/>
    </xf>
    <xf numFmtId="1" fontId="38" fillId="0" borderId="0" xfId="0" applyNumberFormat="1" applyFont="1" applyBorder="1" applyAlignment="1" applyProtection="1">
      <alignment horizontal="left" vertical="center"/>
    </xf>
    <xf numFmtId="0" fontId="17" fillId="0" borderId="11" xfId="0" applyFont="1" applyBorder="1" applyAlignment="1" applyProtection="1">
      <alignment vertical="center"/>
    </xf>
    <xf numFmtId="1" fontId="38" fillId="0" borderId="7" xfId="0" applyNumberFormat="1" applyFont="1" applyBorder="1" applyAlignment="1" applyProtection="1">
      <alignment horizontal="left" vertical="center"/>
    </xf>
    <xf numFmtId="0" fontId="17" fillId="0" borderId="7" xfId="0" applyFont="1" applyFill="1" applyBorder="1" applyAlignment="1" applyProtection="1">
      <alignment horizontal="left" vertical="center"/>
    </xf>
    <xf numFmtId="0" fontId="17" fillId="0" borderId="7" xfId="0" applyFont="1" applyBorder="1" applyAlignment="1" applyProtection="1">
      <alignment vertical="center"/>
    </xf>
    <xf numFmtId="0" fontId="31" fillId="0" borderId="5" xfId="0" applyFont="1" applyFill="1" applyBorder="1" applyAlignment="1" applyProtection="1">
      <alignment horizontal="center" vertical="center"/>
    </xf>
    <xf numFmtId="0" fontId="15" fillId="0" borderId="0" xfId="0" applyFont="1" applyFill="1" applyBorder="1" applyAlignment="1" applyProtection="1">
      <alignment horizontal="right" vertical="center"/>
    </xf>
    <xf numFmtId="0" fontId="27" fillId="0" borderId="12"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left" vertical="center"/>
    </xf>
    <xf numFmtId="1" fontId="52" fillId="0" borderId="14" xfId="0" applyNumberFormat="1" applyFont="1" applyFill="1" applyBorder="1" applyAlignment="1" applyProtection="1">
      <alignment horizontal="center" vertical="center"/>
    </xf>
    <xf numFmtId="0" fontId="39" fillId="0" borderId="7" xfId="0" applyFont="1" applyFill="1" applyBorder="1" applyAlignment="1" applyProtection="1">
      <alignment horizontal="right" vertical="center"/>
    </xf>
    <xf numFmtId="0" fontId="15" fillId="0" borderId="15" xfId="0" applyFont="1" applyFill="1" applyBorder="1" applyAlignment="1" applyProtection="1">
      <alignment horizontal="left" vertical="center"/>
    </xf>
    <xf numFmtId="0" fontId="15" fillId="0" borderId="16" xfId="0" applyFont="1" applyFill="1" applyBorder="1" applyAlignment="1" applyProtection="1">
      <alignment vertical="center"/>
    </xf>
    <xf numFmtId="0" fontId="15" fillId="0" borderId="17" xfId="0" applyFont="1" applyFill="1" applyBorder="1" applyAlignment="1" applyProtection="1">
      <alignment vertical="center"/>
    </xf>
    <xf numFmtId="0" fontId="52" fillId="0" borderId="17" xfId="0" applyFont="1" applyFill="1" applyBorder="1" applyAlignment="1" applyProtection="1">
      <alignment horizontal="center" vertical="center"/>
    </xf>
    <xf numFmtId="0" fontId="53" fillId="0" borderId="17" xfId="0" applyFont="1" applyBorder="1" applyAlignment="1" applyProtection="1">
      <alignment horizontal="center" vertical="center"/>
    </xf>
    <xf numFmtId="177" fontId="17" fillId="3" borderId="5" xfId="0" applyNumberFormat="1"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49" fontId="17" fillId="3" borderId="5" xfId="0" applyNumberFormat="1"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49" fontId="17" fillId="3" borderId="12" xfId="0" applyNumberFormat="1" applyFont="1" applyFill="1" applyBorder="1" applyAlignment="1" applyProtection="1">
      <alignment horizontal="center" vertical="center"/>
      <protection locked="0"/>
    </xf>
    <xf numFmtId="171" fontId="4" fillId="3" borderId="18" xfId="0" applyNumberFormat="1" applyFont="1" applyFill="1" applyBorder="1" applyAlignment="1" applyProtection="1">
      <alignment vertical="center"/>
      <protection locked="0"/>
    </xf>
    <xf numFmtId="49" fontId="7" fillId="3" borderId="5" xfId="0" applyNumberFormat="1" applyFont="1" applyFill="1" applyBorder="1" applyAlignment="1" applyProtection="1">
      <alignment vertical="center"/>
      <protection locked="0"/>
    </xf>
    <xf numFmtId="0" fontId="4" fillId="0" borderId="7" xfId="0" applyFont="1" applyBorder="1" applyAlignment="1" applyProtection="1">
      <alignment horizontal="left" vertical="center" wrapText="1"/>
    </xf>
    <xf numFmtId="0" fontId="4" fillId="0" borderId="0" xfId="0" applyFont="1" applyAlignment="1">
      <alignment wrapText="1"/>
    </xf>
    <xf numFmtId="174" fontId="4" fillId="0" borderId="5" xfId="0" applyNumberFormat="1" applyFont="1" applyBorder="1"/>
    <xf numFmtId="174" fontId="32" fillId="0" borderId="5" xfId="0" applyNumberFormat="1" applyFont="1" applyBorder="1"/>
    <xf numFmtId="0" fontId="38" fillId="0" borderId="0" xfId="0" applyFont="1" applyBorder="1" applyAlignment="1" applyProtection="1">
      <alignment horizontal="left" vertical="center"/>
    </xf>
    <xf numFmtId="49" fontId="58" fillId="0" borderId="7" xfId="0" applyNumberFormat="1" applyFont="1" applyBorder="1" applyAlignment="1" applyProtection="1">
      <alignment horizontal="left" vertical="center" wrapText="1"/>
    </xf>
    <xf numFmtId="0" fontId="4" fillId="0" borderId="0" xfId="0" applyFont="1" applyBorder="1" applyAlignment="1" applyProtection="1">
      <alignment horizontal="left" vertical="center"/>
    </xf>
    <xf numFmtId="0" fontId="5"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5" fillId="0" borderId="0" xfId="15" applyFont="1" applyFill="1" applyBorder="1" applyAlignment="1" applyProtection="1">
      <alignment vertical="center"/>
    </xf>
    <xf numFmtId="0" fontId="4" fillId="0" borderId="11" xfId="0" applyFont="1" applyBorder="1" applyAlignment="1" applyProtection="1">
      <alignment vertical="center"/>
    </xf>
    <xf numFmtId="0" fontId="5" fillId="0" borderId="7" xfId="0" applyFont="1" applyFill="1" applyBorder="1" applyAlignment="1" applyProtection="1">
      <alignment vertical="center"/>
    </xf>
    <xf numFmtId="171" fontId="36" fillId="0" borderId="7" xfId="0" applyNumberFormat="1" applyFont="1" applyFill="1" applyBorder="1" applyAlignment="1" applyProtection="1">
      <alignment horizontal="left" vertical="center"/>
    </xf>
    <xf numFmtId="171" fontId="36" fillId="0" borderId="7" xfId="0" applyNumberFormat="1" applyFont="1" applyFill="1" applyBorder="1" applyAlignment="1" applyProtection="1">
      <alignment vertical="center"/>
    </xf>
    <xf numFmtId="0" fontId="42" fillId="0" borderId="3"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15" applyFont="1" applyFill="1" applyBorder="1" applyAlignment="1" applyProtection="1">
      <alignment vertical="center"/>
    </xf>
    <xf numFmtId="0" fontId="4" fillId="0" borderId="0" xfId="0" applyFont="1" applyBorder="1" applyAlignment="1" applyProtection="1">
      <alignment horizontal="center" vertical="center"/>
    </xf>
    <xf numFmtId="9" fontId="4" fillId="0" borderId="3" xfId="0" applyNumberFormat="1" applyFont="1" applyFill="1" applyBorder="1" applyAlignment="1" applyProtection="1">
      <alignment vertical="center"/>
    </xf>
    <xf numFmtId="0" fontId="4"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4" fillId="0" borderId="19" xfId="0" applyFont="1" applyBorder="1" applyAlignment="1" applyProtection="1">
      <alignment vertical="center"/>
    </xf>
    <xf numFmtId="0" fontId="4" fillId="0" borderId="20" xfId="0" applyFont="1" applyBorder="1" applyAlignment="1" applyProtection="1">
      <alignment vertical="center"/>
    </xf>
    <xf numFmtId="9" fontId="4" fillId="0" borderId="20" xfId="15" applyFont="1" applyBorder="1" applyAlignment="1" applyProtection="1">
      <alignment vertical="center"/>
    </xf>
    <xf numFmtId="9" fontId="4" fillId="0" borderId="0" xfId="15" applyFont="1" applyBorder="1" applyAlignment="1" applyProtection="1">
      <alignment vertical="center"/>
    </xf>
    <xf numFmtId="0" fontId="6" fillId="0" borderId="21" xfId="0"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20"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21" xfId="0" applyFont="1" applyFill="1" applyBorder="1" applyAlignment="1" applyProtection="1">
      <alignment vertical="center"/>
    </xf>
    <xf numFmtId="0" fontId="31" fillId="3" borderId="5" xfId="0" applyFont="1" applyFill="1" applyBorder="1" applyAlignment="1" applyProtection="1">
      <alignment horizontal="center" vertical="center"/>
      <protection locked="0"/>
    </xf>
    <xf numFmtId="0" fontId="7" fillId="5" borderId="11" xfId="0" applyFont="1" applyFill="1" applyBorder="1" applyAlignment="1" applyProtection="1">
      <alignment vertical="center"/>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5" fillId="0" borderId="3" xfId="0" applyFont="1" applyBorder="1" applyAlignment="1" applyProtection="1">
      <alignment vertical="center"/>
    </xf>
    <xf numFmtId="0" fontId="15" fillId="5" borderId="7" xfId="0" applyFont="1" applyFill="1" applyBorder="1" applyAlignment="1" applyProtection="1">
      <alignment vertical="center"/>
    </xf>
    <xf numFmtId="0" fontId="13" fillId="0" borderId="0" xfId="0" applyFont="1" applyAlignment="1">
      <alignment vertical="center"/>
    </xf>
    <xf numFmtId="0" fontId="13" fillId="0" borderId="10" xfId="0" applyFont="1" applyBorder="1" applyAlignment="1" applyProtection="1">
      <alignment vertical="center"/>
    </xf>
    <xf numFmtId="0" fontId="15" fillId="0" borderId="10" xfId="0" applyFont="1" applyFill="1" applyBorder="1" applyAlignment="1" applyProtection="1">
      <alignment vertical="center"/>
    </xf>
    <xf numFmtId="0" fontId="13" fillId="0" borderId="5" xfId="0" applyFont="1" applyFill="1" applyBorder="1" applyAlignment="1" applyProtection="1">
      <alignment vertical="center"/>
    </xf>
    <xf numFmtId="0" fontId="13" fillId="0" borderId="2" xfId="0" applyFont="1" applyBorder="1" applyAlignment="1" applyProtection="1">
      <alignment vertical="center"/>
    </xf>
    <xf numFmtId="0" fontId="15" fillId="0" borderId="22" xfId="0" applyFont="1" applyBorder="1" applyAlignment="1" applyProtection="1">
      <alignment vertical="center"/>
    </xf>
    <xf numFmtId="0" fontId="17" fillId="0" borderId="0" xfId="0" applyFont="1" applyBorder="1" applyAlignment="1" applyProtection="1">
      <alignment horizontal="left" vertical="center"/>
    </xf>
    <xf numFmtId="0" fontId="4" fillId="0" borderId="21" xfId="0"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1" fontId="4" fillId="0" borderId="0" xfId="0" applyNumberFormat="1" applyFont="1" applyFill="1" applyBorder="1" applyAlignment="1" applyProtection="1">
      <alignment vertical="center"/>
    </xf>
    <xf numFmtId="171"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1" fontId="4" fillId="0" borderId="0" xfId="0" applyNumberFormat="1" applyFont="1" applyFill="1" applyBorder="1" applyAlignment="1" applyProtection="1">
      <alignment horizontal="left" vertical="center"/>
    </xf>
    <xf numFmtId="171" fontId="4" fillId="0" borderId="0" xfId="15" applyNumberFormat="1" applyFont="1" applyFill="1" applyBorder="1" applyAlignment="1" applyProtection="1">
      <alignment vertical="center"/>
    </xf>
    <xf numFmtId="171" fontId="4" fillId="0" borderId="0" xfId="0" applyNumberFormat="1" applyFont="1" applyBorder="1" applyAlignment="1" applyProtection="1">
      <alignment vertical="center"/>
    </xf>
    <xf numFmtId="171" fontId="4" fillId="0" borderId="0" xfId="0" applyNumberFormat="1" applyFont="1" applyFill="1" applyBorder="1" applyAlignment="1" applyProtection="1">
      <alignment horizontal="center" vertical="center"/>
    </xf>
    <xf numFmtId="9" fontId="4" fillId="0" borderId="19" xfId="0" applyNumberFormat="1" applyFont="1" applyFill="1" applyBorder="1" applyAlignment="1" applyProtection="1">
      <alignment vertical="center"/>
    </xf>
    <xf numFmtId="2" fontId="4" fillId="0" borderId="20" xfId="0" applyNumberFormat="1" applyFont="1" applyFill="1" applyBorder="1" applyAlignment="1" applyProtection="1">
      <alignment vertical="center"/>
    </xf>
    <xf numFmtId="0" fontId="4" fillId="0" borderId="20" xfId="0" applyFont="1" applyFill="1" applyBorder="1" applyAlignment="1" applyProtection="1">
      <alignment horizontal="center" vertical="center"/>
    </xf>
    <xf numFmtId="0" fontId="4" fillId="0" borderId="20" xfId="0" applyFont="1" applyFill="1" applyBorder="1" applyAlignment="1" applyProtection="1">
      <alignment vertical="center"/>
    </xf>
    <xf numFmtId="0" fontId="4" fillId="0" borderId="20" xfId="0" applyFont="1" applyFill="1" applyBorder="1" applyAlignment="1" applyProtection="1">
      <alignment horizontal="left" vertical="center"/>
    </xf>
    <xf numFmtId="171" fontId="4" fillId="0" borderId="20" xfId="0" applyNumberFormat="1" applyFont="1" applyFill="1" applyBorder="1" applyAlignment="1" applyProtection="1">
      <alignment vertical="center"/>
    </xf>
    <xf numFmtId="0" fontId="42" fillId="0" borderId="23" xfId="0" applyFont="1" applyFill="1" applyBorder="1" applyAlignment="1" applyProtection="1">
      <alignment vertical="center"/>
    </xf>
    <xf numFmtId="0" fontId="4" fillId="0" borderId="2" xfId="0" applyFont="1" applyFill="1" applyBorder="1" applyAlignment="1" applyProtection="1">
      <alignment vertical="center"/>
    </xf>
    <xf numFmtId="2" fontId="4"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horizontal="center" vertical="center"/>
    </xf>
    <xf numFmtId="171" fontId="5" fillId="0" borderId="0" xfId="1" applyNumberFormat="1" applyFont="1" applyFill="1" applyBorder="1" applyAlignment="1" applyProtection="1">
      <alignment vertical="center"/>
    </xf>
    <xf numFmtId="171" fontId="5" fillId="0" borderId="20" xfId="0" applyNumberFormat="1" applyFont="1" applyFill="1" applyBorder="1" applyAlignment="1" applyProtection="1">
      <alignment vertical="center"/>
    </xf>
    <xf numFmtId="0" fontId="13" fillId="0" borderId="20" xfId="0" applyFont="1" applyBorder="1" applyAlignment="1" applyProtection="1">
      <alignment vertical="center"/>
    </xf>
    <xf numFmtId="171" fontId="5" fillId="0" borderId="7" xfId="0" applyNumberFormat="1" applyFont="1" applyFill="1" applyBorder="1" applyAlignment="1" applyProtection="1">
      <alignment vertical="center"/>
    </xf>
    <xf numFmtId="0" fontId="13" fillId="0" borderId="7" xfId="0" applyFont="1" applyBorder="1" applyAlignment="1" applyProtection="1">
      <alignment vertical="center"/>
    </xf>
    <xf numFmtId="170" fontId="5" fillId="0" borderId="0" xfId="0" applyNumberFormat="1" applyFont="1" applyFill="1" applyBorder="1" applyAlignment="1" applyProtection="1">
      <alignment vertical="center"/>
    </xf>
    <xf numFmtId="171" fontId="4" fillId="0" borderId="20" xfId="0" applyNumberFormat="1" applyFont="1" applyBorder="1" applyAlignment="1" applyProtection="1">
      <alignment vertical="center"/>
    </xf>
    <xf numFmtId="171" fontId="4" fillId="0" borderId="20" xfId="0" applyNumberFormat="1" applyFont="1" applyBorder="1" applyAlignment="1" applyProtection="1">
      <alignment horizontal="center" vertical="center"/>
    </xf>
    <xf numFmtId="0" fontId="5" fillId="0" borderId="24" xfId="0" applyFont="1" applyFill="1" applyBorder="1" applyAlignment="1" applyProtection="1">
      <alignment vertical="center"/>
    </xf>
    <xf numFmtId="0" fontId="5" fillId="0" borderId="25" xfId="0" applyFont="1" applyFill="1" applyBorder="1" applyAlignment="1" applyProtection="1">
      <alignment vertical="center"/>
    </xf>
    <xf numFmtId="0" fontId="4" fillId="0" borderId="25" xfId="0" applyFont="1" applyFill="1" applyBorder="1" applyAlignment="1" applyProtection="1">
      <alignment horizontal="left" vertical="center"/>
    </xf>
    <xf numFmtId="9" fontId="4" fillId="0" borderId="25" xfId="0" applyNumberFormat="1" applyFont="1" applyFill="1" applyBorder="1" applyAlignment="1" applyProtection="1">
      <alignment vertical="center"/>
    </xf>
    <xf numFmtId="0" fontId="5" fillId="0" borderId="25" xfId="0" applyFont="1" applyFill="1" applyBorder="1" applyAlignment="1" applyProtection="1">
      <alignment horizontal="left" vertical="center"/>
    </xf>
    <xf numFmtId="0" fontId="36" fillId="0" borderId="25" xfId="0" applyFont="1" applyFill="1" applyBorder="1" applyAlignment="1" applyProtection="1">
      <alignment vertical="center"/>
    </xf>
    <xf numFmtId="0" fontId="25" fillId="0" borderId="25" xfId="0" applyFont="1" applyFill="1" applyBorder="1" applyAlignment="1" applyProtection="1">
      <alignment vertical="center"/>
    </xf>
    <xf numFmtId="171" fontId="25" fillId="0" borderId="25" xfId="0" applyNumberFormat="1" applyFont="1" applyFill="1" applyBorder="1" applyAlignment="1" applyProtection="1">
      <alignment vertical="center"/>
    </xf>
    <xf numFmtId="0" fontId="5" fillId="0" borderId="26" xfId="0" applyFont="1" applyFill="1" applyBorder="1" applyAlignment="1" applyProtection="1">
      <alignment vertical="center"/>
    </xf>
    <xf numFmtId="0" fontId="5" fillId="0" borderId="27" xfId="0" applyFont="1" applyFill="1" applyBorder="1" applyAlignment="1" applyProtection="1">
      <alignment vertical="center"/>
    </xf>
    <xf numFmtId="167" fontId="6" fillId="0" borderId="26" xfId="0" applyNumberFormat="1" applyFont="1" applyFill="1" applyBorder="1" applyAlignment="1" applyProtection="1">
      <alignment vertical="center"/>
    </xf>
    <xf numFmtId="0" fontId="6" fillId="0" borderId="26" xfId="0" applyFont="1" applyFill="1" applyBorder="1" applyAlignment="1" applyProtection="1">
      <alignment vertical="center"/>
    </xf>
    <xf numFmtId="167" fontId="5" fillId="0" borderId="26" xfId="0" applyNumberFormat="1" applyFont="1" applyFill="1" applyBorder="1" applyAlignment="1" applyProtection="1">
      <alignment vertical="center"/>
    </xf>
    <xf numFmtId="167" fontId="5" fillId="0" borderId="1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7" fontId="5" fillId="0" borderId="0" xfId="0" applyNumberFormat="1" applyFont="1" applyFill="1" applyBorder="1" applyAlignment="1" applyProtection="1">
      <alignment vertical="center"/>
    </xf>
    <xf numFmtId="0" fontId="5" fillId="0" borderId="25" xfId="0" applyFont="1" applyFill="1" applyBorder="1" applyAlignment="1" applyProtection="1">
      <alignment horizontal="right" vertical="center"/>
    </xf>
    <xf numFmtId="167" fontId="5" fillId="0" borderId="25"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7" fillId="0" borderId="7" xfId="0" applyFont="1" applyBorder="1" applyAlignment="1" applyProtection="1">
      <alignment horizontal="left" vertical="center"/>
    </xf>
    <xf numFmtId="0" fontId="6" fillId="0" borderId="7" xfId="0" applyFont="1" applyFill="1" applyBorder="1" applyAlignment="1" applyProtection="1">
      <alignment vertical="center"/>
    </xf>
    <xf numFmtId="0" fontId="17" fillId="0" borderId="7" xfId="0" applyFont="1" applyBorder="1" applyAlignment="1" applyProtection="1">
      <alignment horizontal="left" vertical="center"/>
    </xf>
    <xf numFmtId="167" fontId="5" fillId="0" borderId="7"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69" fontId="4" fillId="0" borderId="0" xfId="0" applyNumberFormat="1" applyFont="1" applyFill="1" applyBorder="1" applyAlignment="1" applyProtection="1">
      <alignment vertical="center"/>
    </xf>
    <xf numFmtId="0" fontId="4" fillId="0" borderId="25" xfId="0" applyFont="1" applyBorder="1" applyAlignment="1" applyProtection="1">
      <alignment vertical="center"/>
    </xf>
    <xf numFmtId="0" fontId="5" fillId="0" borderId="7" xfId="0" applyFont="1" applyFill="1" applyBorder="1" applyAlignment="1" applyProtection="1">
      <alignment horizontal="left" vertical="center"/>
    </xf>
    <xf numFmtId="0" fontId="5" fillId="0" borderId="23" xfId="0" applyFont="1" applyFill="1" applyBorder="1" applyAlignment="1" applyProtection="1">
      <alignment vertical="center"/>
    </xf>
    <xf numFmtId="0" fontId="5" fillId="0" borderId="2" xfId="0"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2" xfId="0" applyFont="1" applyFill="1" applyBorder="1" applyAlignment="1" applyProtection="1">
      <alignment horizontal="center" vertical="center"/>
    </xf>
    <xf numFmtId="9" fontId="5" fillId="0" borderId="2" xfId="0" applyNumberFormat="1" applyFont="1" applyFill="1" applyBorder="1" applyAlignment="1" applyProtection="1">
      <alignment vertical="center"/>
    </xf>
    <xf numFmtId="167" fontId="5" fillId="0" borderId="2"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20" xfId="0" applyNumberFormat="1" applyFont="1" applyFill="1" applyBorder="1" applyAlignment="1" applyProtection="1">
      <alignment horizontal="left" vertical="center"/>
    </xf>
    <xf numFmtId="0" fontId="5" fillId="0" borderId="20" xfId="0" applyFont="1" applyFill="1" applyBorder="1" applyAlignment="1" applyProtection="1">
      <alignment horizontal="left" vertical="center"/>
    </xf>
    <xf numFmtId="167" fontId="5" fillId="0" borderId="20" xfId="0" applyNumberFormat="1" applyFont="1" applyFill="1" applyBorder="1" applyAlignment="1" applyProtection="1">
      <alignment vertical="center"/>
    </xf>
    <xf numFmtId="0" fontId="5" fillId="0" borderId="28"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29" xfId="0" applyFont="1" applyFill="1" applyBorder="1" applyAlignment="1" applyProtection="1">
      <alignment vertical="center"/>
    </xf>
    <xf numFmtId="0" fontId="17" fillId="0" borderId="0" xfId="0" applyFont="1" applyBorder="1" applyAlignment="1" applyProtection="1">
      <alignment horizontal="right" vertical="center"/>
    </xf>
    <xf numFmtId="0" fontId="56" fillId="0" borderId="3" xfId="0" applyFont="1" applyFill="1" applyBorder="1" applyAlignment="1" applyProtection="1">
      <alignment vertical="center"/>
    </xf>
    <xf numFmtId="0" fontId="6" fillId="0" borderId="0" xfId="0" applyFont="1" applyFill="1" applyBorder="1" applyAlignment="1" applyProtection="1">
      <alignment horizontal="center" vertical="center"/>
    </xf>
    <xf numFmtId="171" fontId="6" fillId="0" borderId="0" xfId="0" applyNumberFormat="1" applyFont="1" applyFill="1" applyBorder="1" applyAlignment="1" applyProtection="1">
      <alignment vertical="center"/>
    </xf>
    <xf numFmtId="44" fontId="6" fillId="0" borderId="22" xfId="0" applyNumberFormat="1" applyFont="1" applyFill="1" applyBorder="1" applyAlignment="1" applyProtection="1">
      <alignment vertical="center"/>
    </xf>
    <xf numFmtId="0" fontId="0" fillId="0" borderId="27" xfId="0" applyBorder="1" applyAlignment="1" applyProtection="1">
      <alignment vertical="center"/>
    </xf>
    <xf numFmtId="0" fontId="36" fillId="0" borderId="0" xfId="13" applyNumberFormat="1" applyFont="1" applyFill="1" applyBorder="1" applyAlignment="1" applyProtection="1">
      <alignment horizontal="left" vertical="center"/>
    </xf>
    <xf numFmtId="0" fontId="17" fillId="0" borderId="0" xfId="0" applyFont="1" applyAlignment="1">
      <alignment vertical="center"/>
    </xf>
    <xf numFmtId="0" fontId="37" fillId="0" borderId="0" xfId="0" applyFont="1" applyBorder="1" applyAlignment="1" applyProtection="1">
      <alignment horizontal="center" vertical="center"/>
    </xf>
    <xf numFmtId="0" fontId="37" fillId="0" borderId="0" xfId="0" applyFont="1" applyAlignment="1">
      <alignment horizontal="center" vertical="center"/>
    </xf>
    <xf numFmtId="0" fontId="5" fillId="0" borderId="4"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0" fillId="0" borderId="30" xfId="0" applyBorder="1"/>
    <xf numFmtId="0" fontId="5" fillId="0" borderId="30" xfId="0" applyFont="1" applyFill="1" applyBorder="1" applyAlignment="1" applyProtection="1">
      <alignment vertical="center"/>
    </xf>
    <xf numFmtId="0" fontId="5" fillId="0" borderId="31" xfId="0" applyFont="1" applyFill="1" applyBorder="1" applyAlignment="1" applyProtection="1">
      <alignment vertical="center"/>
    </xf>
    <xf numFmtId="0" fontId="47" fillId="0" borderId="32" xfId="0" applyFont="1" applyFill="1" applyBorder="1" applyAlignment="1" applyProtection="1">
      <alignment vertical="center"/>
    </xf>
    <xf numFmtId="0" fontId="0" fillId="0" borderId="32" xfId="0" applyBorder="1"/>
    <xf numFmtId="171" fontId="13" fillId="0" borderId="0" xfId="0" applyNumberFormat="1" applyFont="1" applyBorder="1" applyAlignment="1" applyProtection="1">
      <alignment horizontal="center" vertical="center"/>
    </xf>
    <xf numFmtId="0" fontId="6" fillId="0" borderId="7" xfId="0" applyFont="1" applyFill="1" applyBorder="1" applyAlignment="1" applyProtection="1">
      <alignment horizontal="left" vertical="center"/>
    </xf>
    <xf numFmtId="0" fontId="5" fillId="0" borderId="7" xfId="0" applyFont="1" applyFill="1" applyBorder="1" applyAlignment="1" applyProtection="1">
      <alignment horizontal="center" vertical="center"/>
    </xf>
    <xf numFmtId="0" fontId="0" fillId="0" borderId="23" xfId="0" applyBorder="1"/>
    <xf numFmtId="0" fontId="35" fillId="0" borderId="23" xfId="0" applyFont="1" applyBorder="1" applyAlignment="1" applyProtection="1">
      <alignment horizontal="center" vertical="center"/>
    </xf>
    <xf numFmtId="0" fontId="60" fillId="0" borderId="2" xfId="0" applyFont="1" applyBorder="1" applyAlignment="1" applyProtection="1">
      <alignment horizontal="center" vertical="center"/>
    </xf>
    <xf numFmtId="0" fontId="0" fillId="0" borderId="2" xfId="0" applyBorder="1" applyAlignment="1">
      <alignment vertical="center"/>
    </xf>
    <xf numFmtId="0" fontId="69" fillId="0" borderId="3" xfId="0" applyFont="1" applyBorder="1" applyAlignment="1">
      <alignment vertical="center"/>
    </xf>
    <xf numFmtId="0" fontId="69" fillId="0" borderId="3" xfId="0" applyFont="1" applyBorder="1" applyAlignment="1" applyProtection="1">
      <alignment vertical="center"/>
    </xf>
    <xf numFmtId="9" fontId="7" fillId="0" borderId="3" xfId="0" applyNumberFormat="1" applyFont="1" applyFill="1" applyBorder="1" applyAlignment="1" applyProtection="1">
      <alignment vertical="center"/>
    </xf>
    <xf numFmtId="0" fontId="20" fillId="0" borderId="33" xfId="0" applyFont="1" applyFill="1" applyBorder="1" applyAlignment="1" applyProtection="1">
      <alignment horizontal="center" vertical="center" wrapText="1"/>
    </xf>
    <xf numFmtId="0" fontId="20" fillId="0" borderId="34" xfId="0" applyFont="1" applyFill="1" applyBorder="1" applyAlignment="1" applyProtection="1">
      <alignment horizontal="center" vertical="center" wrapText="1"/>
    </xf>
    <xf numFmtId="0" fontId="15" fillId="0" borderId="35" xfId="0" applyFont="1" applyFill="1" applyBorder="1" applyAlignment="1" applyProtection="1">
      <alignment horizontal="left" vertical="center"/>
    </xf>
    <xf numFmtId="0" fontId="15" fillId="0" borderId="36" xfId="0" applyFont="1" applyFill="1" applyBorder="1" applyAlignment="1" applyProtection="1">
      <alignment vertical="center"/>
    </xf>
    <xf numFmtId="0" fontId="52" fillId="0" borderId="37" xfId="0" applyFont="1" applyFill="1" applyBorder="1" applyAlignment="1" applyProtection="1">
      <alignment horizontal="center" vertical="center"/>
    </xf>
    <xf numFmtId="0" fontId="31" fillId="3" borderId="38" xfId="0" applyFont="1" applyFill="1" applyBorder="1" applyAlignment="1" applyProtection="1">
      <alignment horizontal="center" vertical="center"/>
      <protection locked="0"/>
    </xf>
    <xf numFmtId="0" fontId="59" fillId="0" borderId="5" xfId="0" applyNumberFormat="1" applyFont="1" applyFill="1" applyBorder="1" applyAlignment="1" applyProtection="1">
      <alignment horizontal="center" vertical="center"/>
    </xf>
    <xf numFmtId="0" fontId="62" fillId="5" borderId="2" xfId="0" applyFont="1" applyFill="1" applyBorder="1" applyAlignment="1" applyProtection="1">
      <alignment vertical="center"/>
    </xf>
    <xf numFmtId="0" fontId="13" fillId="0" borderId="0" xfId="0" applyFont="1" applyBorder="1" applyAlignment="1">
      <alignment horizontal="center" vertical="center"/>
    </xf>
    <xf numFmtId="0" fontId="13" fillId="0" borderId="2" xfId="0" applyFont="1" applyBorder="1" applyAlignment="1">
      <alignment vertical="center"/>
    </xf>
    <xf numFmtId="0" fontId="13" fillId="0" borderId="39" xfId="0" applyFont="1" applyBorder="1" applyAlignment="1">
      <alignment vertical="center"/>
    </xf>
    <xf numFmtId="0" fontId="13" fillId="0" borderId="7" xfId="0" applyFont="1" applyBorder="1" applyAlignment="1">
      <alignmen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1" fontId="13" fillId="0" borderId="7" xfId="0" applyNumberFormat="1" applyFont="1" applyBorder="1" applyAlignment="1">
      <alignment horizontal="left" vertical="center"/>
    </xf>
    <xf numFmtId="0" fontId="14" fillId="0" borderId="7" xfId="0" applyFont="1" applyBorder="1" applyAlignment="1">
      <alignment horizontal="left" vertical="center"/>
    </xf>
    <xf numFmtId="0" fontId="13" fillId="0" borderId="22" xfId="0" applyFont="1" applyBorder="1" applyAlignment="1">
      <alignment vertical="center"/>
    </xf>
    <xf numFmtId="0" fontId="13" fillId="0" borderId="3"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lignment horizontal="left" vertical="center"/>
    </xf>
    <xf numFmtId="0" fontId="17" fillId="0" borderId="43" xfId="0" applyFont="1" applyBorder="1" applyAlignment="1">
      <alignment horizontal="left" vertical="center"/>
    </xf>
    <xf numFmtId="0" fontId="13" fillId="0" borderId="26" xfId="0" applyFont="1" applyBorder="1" applyAlignment="1">
      <alignment vertical="center"/>
    </xf>
    <xf numFmtId="0" fontId="13" fillId="0" borderId="44" xfId="0" applyFont="1" applyBorder="1" applyAlignment="1">
      <alignment vertical="center"/>
    </xf>
    <xf numFmtId="0" fontId="13" fillId="0" borderId="13" xfId="0" applyFont="1" applyBorder="1" applyAlignment="1">
      <alignment vertical="center" wrapText="1"/>
    </xf>
    <xf numFmtId="0" fontId="13" fillId="0" borderId="5" xfId="0" applyFont="1" applyBorder="1" applyAlignment="1">
      <alignment vertical="center" wrapText="1"/>
    </xf>
    <xf numFmtId="0" fontId="13" fillId="0" borderId="45" xfId="0" applyFont="1" applyBorder="1" applyAlignment="1">
      <alignment vertical="center" wrapText="1"/>
    </xf>
    <xf numFmtId="0" fontId="13" fillId="0" borderId="46" xfId="0" applyFont="1" applyBorder="1" applyAlignment="1">
      <alignment vertical="center" wrapText="1"/>
    </xf>
    <xf numFmtId="0" fontId="13" fillId="0" borderId="47" xfId="0" applyFont="1" applyBorder="1" applyAlignment="1">
      <alignment vertical="center" wrapText="1"/>
    </xf>
    <xf numFmtId="14" fontId="21" fillId="3" borderId="48" xfId="0" applyNumberFormat="1" applyFont="1" applyFill="1" applyBorder="1" applyAlignment="1" applyProtection="1">
      <alignment vertical="center"/>
      <protection locked="0"/>
    </xf>
    <xf numFmtId="0" fontId="21" fillId="3" borderId="49" xfId="0" applyFont="1" applyFill="1" applyBorder="1" applyAlignment="1" applyProtection="1">
      <alignment vertical="center"/>
      <protection locked="0"/>
    </xf>
    <xf numFmtId="0" fontId="21" fillId="3" borderId="27" xfId="0" applyFont="1" applyFill="1" applyBorder="1" applyAlignment="1" applyProtection="1">
      <alignment vertical="center"/>
      <protection locked="0"/>
    </xf>
    <xf numFmtId="0" fontId="21" fillId="3" borderId="50" xfId="0" applyFont="1" applyFill="1" applyBorder="1" applyAlignment="1" applyProtection="1">
      <alignment vertical="center"/>
      <protection locked="0"/>
    </xf>
    <xf numFmtId="171" fontId="21" fillId="3" borderId="49" xfId="0" applyNumberFormat="1" applyFont="1" applyFill="1" applyBorder="1" applyAlignment="1" applyProtection="1">
      <alignment vertical="center"/>
      <protection locked="0"/>
    </xf>
    <xf numFmtId="44" fontId="4" fillId="0" borderId="51" xfId="1" applyFont="1" applyBorder="1" applyAlignment="1">
      <alignment vertical="center"/>
    </xf>
    <xf numFmtId="0" fontId="21" fillId="3" borderId="52" xfId="0" applyFont="1" applyFill="1" applyBorder="1" applyAlignment="1" applyProtection="1">
      <alignment vertical="center"/>
      <protection locked="0"/>
    </xf>
    <xf numFmtId="0" fontId="21" fillId="3" borderId="53" xfId="0" applyFont="1" applyFill="1" applyBorder="1" applyAlignment="1" applyProtection="1">
      <alignment vertical="center"/>
      <protection locked="0"/>
    </xf>
    <xf numFmtId="0" fontId="21" fillId="3" borderId="54" xfId="0" applyFont="1" applyFill="1" applyBorder="1" applyAlignment="1" applyProtection="1">
      <alignment vertical="center"/>
      <protection locked="0"/>
    </xf>
    <xf numFmtId="0" fontId="21" fillId="3" borderId="17" xfId="0" applyFont="1" applyFill="1" applyBorder="1" applyAlignment="1" applyProtection="1">
      <alignment vertical="center"/>
      <protection locked="0"/>
    </xf>
    <xf numFmtId="171" fontId="21" fillId="3" borderId="53" xfId="0" applyNumberFormat="1" applyFont="1" applyFill="1" applyBorder="1" applyAlignment="1" applyProtection="1">
      <alignment vertical="center"/>
      <protection locked="0"/>
    </xf>
    <xf numFmtId="44" fontId="4" fillId="0" borderId="55" xfId="1" applyFont="1" applyBorder="1" applyAlignment="1">
      <alignment vertical="center"/>
    </xf>
    <xf numFmtId="0" fontId="21" fillId="3" borderId="56"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0" fontId="21" fillId="3" borderId="57" xfId="0" applyFont="1" applyFill="1" applyBorder="1" applyAlignment="1" applyProtection="1">
      <alignment vertical="center"/>
      <protection locked="0"/>
    </xf>
    <xf numFmtId="0" fontId="21" fillId="3" borderId="14" xfId="0" applyFont="1" applyFill="1" applyBorder="1" applyAlignment="1" applyProtection="1">
      <alignment vertical="center"/>
      <protection locked="0"/>
    </xf>
    <xf numFmtId="171" fontId="21" fillId="3" borderId="12" xfId="0" applyNumberFormat="1" applyFont="1" applyFill="1" applyBorder="1" applyAlignment="1" applyProtection="1">
      <alignment vertical="center"/>
      <protection locked="0"/>
    </xf>
    <xf numFmtId="44" fontId="4" fillId="0" borderId="34" xfId="1" applyFont="1" applyBorder="1" applyAlignment="1">
      <alignment vertical="center"/>
    </xf>
    <xf numFmtId="0" fontId="7" fillId="0" borderId="43" xfId="0" applyFont="1" applyBorder="1" applyAlignment="1">
      <alignment horizontal="right" vertical="center"/>
    </xf>
    <xf numFmtId="0" fontId="7" fillId="0" borderId="58" xfId="0" applyFont="1" applyBorder="1" applyAlignment="1">
      <alignment horizontal="right" vertical="center"/>
    </xf>
    <xf numFmtId="0" fontId="7" fillId="0" borderId="46" xfId="0" applyFont="1" applyBorder="1" applyAlignment="1">
      <alignment horizontal="right" vertical="center"/>
    </xf>
    <xf numFmtId="44" fontId="4" fillId="0" borderId="59" xfId="1" applyFont="1" applyBorder="1" applyAlignment="1">
      <alignment vertical="center"/>
    </xf>
    <xf numFmtId="0" fontId="13" fillId="0" borderId="3" xfId="0" applyFont="1" applyBorder="1" applyAlignment="1">
      <alignment vertical="center"/>
    </xf>
    <xf numFmtId="0" fontId="13" fillId="0" borderId="58" xfId="0" applyFont="1" applyBorder="1" applyAlignment="1">
      <alignment vertical="center"/>
    </xf>
    <xf numFmtId="0" fontId="13" fillId="0" borderId="60" xfId="0" applyFont="1" applyBorder="1" applyAlignment="1">
      <alignment vertical="center"/>
    </xf>
    <xf numFmtId="0" fontId="13" fillId="0" borderId="58" xfId="0" applyFont="1" applyBorder="1" applyAlignment="1">
      <alignment vertical="center" wrapText="1"/>
    </xf>
    <xf numFmtId="0" fontId="21" fillId="3" borderId="26" xfId="0" applyFont="1" applyFill="1" applyBorder="1" applyAlignment="1" applyProtection="1">
      <alignment vertical="center"/>
      <protection locked="0"/>
    </xf>
    <xf numFmtId="44" fontId="21" fillId="3" borderId="49" xfId="1" applyFont="1" applyFill="1" applyBorder="1" applyAlignment="1" applyProtection="1">
      <alignment vertical="center"/>
      <protection locked="0"/>
    </xf>
    <xf numFmtId="9" fontId="21" fillId="3" borderId="49" xfId="15" applyFont="1" applyFill="1" applyBorder="1" applyAlignment="1" applyProtection="1">
      <alignment vertical="center"/>
      <protection locked="0"/>
    </xf>
    <xf numFmtId="0" fontId="21" fillId="3" borderId="16" xfId="0" applyFont="1" applyFill="1" applyBorder="1" applyAlignment="1" applyProtection="1">
      <alignment vertical="center"/>
      <protection locked="0"/>
    </xf>
    <xf numFmtId="175" fontId="21" fillId="3" borderId="53" xfId="0" applyNumberFormat="1" applyFont="1" applyFill="1" applyBorder="1" applyAlignment="1" applyProtection="1">
      <alignment vertical="center"/>
      <protection locked="0"/>
    </xf>
    <xf numFmtId="0" fontId="21" fillId="3" borderId="20" xfId="0" applyFont="1" applyFill="1" applyBorder="1" applyAlignment="1" applyProtection="1">
      <alignment vertical="center"/>
      <protection locked="0"/>
    </xf>
    <xf numFmtId="175" fontId="21" fillId="3" borderId="12" xfId="0" applyNumberFormat="1" applyFont="1" applyFill="1" applyBorder="1" applyAlignment="1" applyProtection="1">
      <alignment vertical="center"/>
      <protection locked="0"/>
    </xf>
    <xf numFmtId="0" fontId="7" fillId="0" borderId="3" xfId="0" applyFont="1" applyBorder="1" applyAlignment="1">
      <alignment horizontal="right" vertical="center"/>
    </xf>
    <xf numFmtId="0" fontId="7" fillId="0" borderId="0" xfId="0" applyFont="1" applyBorder="1" applyAlignment="1">
      <alignment horizontal="right" vertical="center"/>
    </xf>
    <xf numFmtId="44" fontId="7" fillId="0" borderId="10" xfId="0" applyNumberFormat="1" applyFont="1" applyBorder="1" applyAlignment="1">
      <alignment horizontal="right" vertical="center"/>
    </xf>
    <xf numFmtId="0" fontId="13" fillId="0" borderId="45" xfId="0" applyFont="1" applyBorder="1" applyAlignment="1">
      <alignment vertical="center"/>
    </xf>
    <xf numFmtId="14" fontId="21" fillId="3" borderId="61" xfId="0" applyNumberFormat="1" applyFont="1" applyFill="1" applyBorder="1" applyAlignment="1" applyProtection="1">
      <alignment vertical="center"/>
      <protection locked="0"/>
    </xf>
    <xf numFmtId="0" fontId="21" fillId="3" borderId="4" xfId="0" applyFont="1" applyFill="1" applyBorder="1" applyAlignment="1" applyProtection="1">
      <alignment vertical="center"/>
      <protection locked="0"/>
    </xf>
    <xf numFmtId="0" fontId="21" fillId="3" borderId="9" xfId="0" applyFont="1" applyFill="1" applyBorder="1" applyAlignment="1" applyProtection="1">
      <alignment vertical="center"/>
      <protection locked="0"/>
    </xf>
    <xf numFmtId="0" fontId="21" fillId="3" borderId="62" xfId="0" applyFont="1" applyFill="1" applyBorder="1" applyAlignment="1" applyProtection="1">
      <alignment vertical="center"/>
      <protection locked="0"/>
    </xf>
    <xf numFmtId="44" fontId="21" fillId="3" borderId="62" xfId="1" applyFont="1" applyFill="1" applyBorder="1" applyAlignment="1" applyProtection="1">
      <alignment vertical="center"/>
      <protection locked="0"/>
    </xf>
    <xf numFmtId="44" fontId="5" fillId="0" borderId="63" xfId="1" applyFont="1" applyBorder="1" applyAlignment="1" applyProtection="1">
      <alignment vertical="center"/>
    </xf>
    <xf numFmtId="44" fontId="21" fillId="3" borderId="53" xfId="1" applyFont="1" applyFill="1" applyBorder="1" applyAlignment="1" applyProtection="1">
      <alignment vertical="center"/>
      <protection locked="0"/>
    </xf>
    <xf numFmtId="44" fontId="5" fillId="0" borderId="55" xfId="1" applyFont="1" applyBorder="1" applyAlignment="1" applyProtection="1">
      <alignment vertical="center"/>
    </xf>
    <xf numFmtId="44" fontId="21" fillId="3" borderId="12" xfId="1" applyFont="1" applyFill="1" applyBorder="1" applyAlignment="1" applyProtection="1">
      <alignment vertical="center"/>
      <protection locked="0"/>
    </xf>
    <xf numFmtId="0" fontId="7" fillId="3" borderId="13" xfId="0" applyFont="1" applyFill="1" applyBorder="1" applyAlignment="1">
      <alignment horizontal="right" vertical="center"/>
    </xf>
    <xf numFmtId="0" fontId="7" fillId="3" borderId="5" xfId="0" applyFont="1" applyFill="1" applyBorder="1" applyAlignment="1">
      <alignment horizontal="right" vertical="center"/>
    </xf>
    <xf numFmtId="0" fontId="13" fillId="3" borderId="5" xfId="0" applyFont="1" applyFill="1" applyBorder="1" applyAlignment="1">
      <alignment vertical="center"/>
    </xf>
    <xf numFmtId="0" fontId="7" fillId="0" borderId="19" xfId="0" applyFont="1" applyBorder="1" applyAlignment="1">
      <alignment horizontal="right" vertical="center"/>
    </xf>
    <xf numFmtId="0" fontId="7" fillId="0" borderId="20" xfId="0" applyFont="1" applyBorder="1" applyAlignment="1">
      <alignment horizontal="right" vertical="center"/>
    </xf>
    <xf numFmtId="44" fontId="4" fillId="0" borderId="59" xfId="1" applyFont="1" applyBorder="1" applyAlignment="1" applyProtection="1">
      <alignment vertical="center"/>
    </xf>
    <xf numFmtId="0" fontId="13" fillId="0" borderId="13" xfId="0" applyFont="1" applyBorder="1" applyAlignment="1">
      <alignment vertical="center"/>
    </xf>
    <xf numFmtId="0" fontId="5" fillId="0" borderId="46" xfId="0" applyFont="1" applyBorder="1" applyAlignment="1" applyProtection="1">
      <alignment vertical="center" wrapText="1"/>
    </xf>
    <xf numFmtId="0" fontId="5" fillId="3" borderId="50" xfId="0" applyFont="1" applyFill="1" applyBorder="1" applyAlignment="1" applyProtection="1">
      <alignment vertical="center"/>
    </xf>
    <xf numFmtId="44" fontId="5" fillId="0" borderId="51" xfId="1" applyFont="1" applyBorder="1" applyAlignment="1" applyProtection="1">
      <alignment vertical="center"/>
    </xf>
    <xf numFmtId="0" fontId="5" fillId="3" borderId="17" xfId="0" applyFont="1" applyFill="1" applyBorder="1" applyAlignment="1" applyProtection="1">
      <alignment vertical="center"/>
    </xf>
    <xf numFmtId="0" fontId="5" fillId="3" borderId="14" xfId="0" applyFont="1" applyFill="1" applyBorder="1" applyAlignment="1" applyProtection="1">
      <alignment vertical="center"/>
    </xf>
    <xf numFmtId="44" fontId="5" fillId="0" borderId="34" xfId="1" applyFont="1" applyBorder="1" applyAlignment="1" applyProtection="1">
      <alignment vertical="center"/>
    </xf>
    <xf numFmtId="0" fontId="21" fillId="0" borderId="12" xfId="0" applyFont="1" applyBorder="1" applyAlignment="1" applyProtection="1">
      <alignment vertical="center"/>
      <protection locked="0"/>
    </xf>
    <xf numFmtId="0" fontId="21" fillId="0" borderId="0" xfId="0" applyFont="1" applyBorder="1" applyAlignment="1" applyProtection="1">
      <alignment vertical="center"/>
      <protection locked="0"/>
    </xf>
    <xf numFmtId="44" fontId="4" fillId="0" borderId="64" xfId="1" applyFont="1" applyBorder="1" applyAlignment="1">
      <alignment vertic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26" fillId="0" borderId="23" xfId="0" applyFont="1" applyBorder="1" applyAlignment="1">
      <alignment horizontal="left" vertical="center"/>
    </xf>
    <xf numFmtId="0" fontId="7" fillId="0" borderId="2" xfId="0" applyFont="1" applyBorder="1" applyAlignment="1">
      <alignment horizontal="right" vertical="center"/>
    </xf>
    <xf numFmtId="0" fontId="7" fillId="0" borderId="65" xfId="0" applyFont="1" applyBorder="1" applyAlignment="1">
      <alignment horizontal="right" vertical="center"/>
    </xf>
    <xf numFmtId="0" fontId="7" fillId="0" borderId="11" xfId="0" applyFont="1" applyBorder="1" applyAlignment="1">
      <alignment horizontal="right" vertical="center"/>
    </xf>
    <xf numFmtId="0" fontId="7" fillId="0" borderId="8" xfId="0" applyFont="1" applyBorder="1" applyAlignment="1">
      <alignment horizontal="right" vertical="center"/>
    </xf>
    <xf numFmtId="44" fontId="4" fillId="0" borderId="66" xfId="1" applyFont="1" applyBorder="1" applyAlignment="1">
      <alignment vertical="center"/>
    </xf>
    <xf numFmtId="0" fontId="14" fillId="0" borderId="0" xfId="0" applyFont="1" applyBorder="1" applyAlignment="1">
      <alignment vertical="center"/>
    </xf>
    <xf numFmtId="0" fontId="13" fillId="0" borderId="11" xfId="0" applyFont="1" applyBorder="1" applyAlignment="1">
      <alignment vertical="center"/>
    </xf>
    <xf numFmtId="0" fontId="17" fillId="0" borderId="21" xfId="0" applyFont="1" applyBorder="1" applyAlignment="1">
      <alignment vertical="center"/>
    </xf>
    <xf numFmtId="14" fontId="21" fillId="3" borderId="67" xfId="0" applyNumberFormat="1" applyFont="1" applyFill="1" applyBorder="1" applyAlignment="1" applyProtection="1">
      <alignment vertical="center"/>
      <protection locked="0"/>
    </xf>
    <xf numFmtId="0" fontId="21" fillId="3" borderId="68" xfId="0" applyFont="1" applyFill="1" applyBorder="1" applyAlignment="1" applyProtection="1">
      <alignment vertical="center"/>
      <protection locked="0"/>
    </xf>
    <xf numFmtId="44" fontId="21" fillId="3" borderId="69" xfId="1" applyFont="1" applyFill="1" applyBorder="1" applyAlignment="1" applyProtection="1">
      <alignment vertical="center"/>
      <protection locked="0"/>
    </xf>
    <xf numFmtId="44" fontId="21" fillId="3" borderId="55" xfId="1" applyFont="1" applyFill="1" applyBorder="1" applyAlignment="1" applyProtection="1">
      <alignment vertical="center"/>
      <protection locked="0"/>
    </xf>
    <xf numFmtId="0" fontId="21" fillId="3" borderId="70" xfId="0" applyFont="1" applyFill="1" applyBorder="1" applyAlignment="1" applyProtection="1">
      <alignment vertical="center"/>
      <protection locked="0"/>
    </xf>
    <xf numFmtId="0" fontId="21" fillId="3" borderId="71" xfId="0" applyFont="1" applyFill="1" applyBorder="1" applyAlignment="1" applyProtection="1">
      <alignment vertical="center"/>
      <protection locked="0"/>
    </xf>
    <xf numFmtId="44" fontId="21" fillId="3" borderId="72" xfId="1" applyFont="1" applyFill="1" applyBorder="1" applyAlignment="1" applyProtection="1">
      <alignment vertical="center"/>
      <protection locked="0"/>
    </xf>
    <xf numFmtId="0" fontId="7" fillId="0" borderId="21" xfId="0" applyFont="1" applyBorder="1" applyAlignment="1">
      <alignment vertical="center"/>
    </xf>
    <xf numFmtId="0" fontId="13" fillId="0" borderId="0" xfId="0" applyFont="1" applyFill="1" applyBorder="1" applyAlignment="1">
      <alignment horizontal="right" vertical="center"/>
    </xf>
    <xf numFmtId="0" fontId="13" fillId="0" borderId="19" xfId="0" applyFont="1" applyBorder="1" applyAlignment="1">
      <alignment horizontal="right" vertical="center"/>
    </xf>
    <xf numFmtId="0" fontId="13" fillId="0" borderId="20" xfId="0" applyFont="1" applyBorder="1" applyAlignment="1">
      <alignment vertical="center"/>
    </xf>
    <xf numFmtId="0" fontId="13" fillId="0" borderId="20" xfId="0" applyFont="1" applyBorder="1" applyAlignment="1">
      <alignment horizontal="right" vertical="center"/>
    </xf>
    <xf numFmtId="0" fontId="13" fillId="0" borderId="73" xfId="0" applyFont="1" applyBorder="1" applyAlignment="1">
      <alignment vertical="center"/>
    </xf>
    <xf numFmtId="0" fontId="17" fillId="0" borderId="41" xfId="0" applyFont="1" applyBorder="1" applyAlignment="1">
      <alignment horizontal="center" vertical="center"/>
    </xf>
    <xf numFmtId="49" fontId="38" fillId="0" borderId="42" xfId="0" applyNumberFormat="1" applyFont="1" applyBorder="1" applyAlignment="1">
      <alignment horizontal="center" vertical="center"/>
    </xf>
    <xf numFmtId="0" fontId="15" fillId="0" borderId="0" xfId="0" applyFont="1" applyBorder="1" applyAlignment="1">
      <alignment vertical="center"/>
    </xf>
    <xf numFmtId="0" fontId="15" fillId="0" borderId="10" xfId="0" applyFont="1" applyBorder="1" applyAlignment="1">
      <alignment vertical="center"/>
    </xf>
    <xf numFmtId="0" fontId="15" fillId="0" borderId="3" xfId="0" applyFont="1" applyBorder="1" applyAlignment="1">
      <alignment vertical="center"/>
    </xf>
    <xf numFmtId="0" fontId="17" fillId="0" borderId="0" xfId="0" applyFont="1" applyBorder="1" applyAlignment="1">
      <alignment horizontal="right" vertical="center"/>
    </xf>
    <xf numFmtId="0" fontId="15" fillId="0" borderId="3"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7" fillId="0" borderId="3" xfId="0" applyFont="1" applyBorder="1" applyAlignment="1">
      <alignment horizontal="right" vertical="center"/>
    </xf>
    <xf numFmtId="14" fontId="15" fillId="3" borderId="5" xfId="0" applyNumberFormat="1" applyFont="1" applyFill="1" applyBorder="1" applyAlignment="1" applyProtection="1">
      <alignment vertical="center"/>
      <protection locked="0"/>
    </xf>
    <xf numFmtId="0" fontId="15" fillId="3" borderId="5" xfId="0" applyFont="1" applyFill="1" applyBorder="1" applyAlignment="1" applyProtection="1">
      <alignment vertical="center"/>
      <protection locked="0"/>
    </xf>
    <xf numFmtId="0" fontId="15" fillId="0" borderId="11" xfId="0" applyFont="1" applyBorder="1" applyAlignment="1">
      <alignment vertical="center"/>
    </xf>
    <xf numFmtId="0" fontId="15" fillId="0" borderId="7" xfId="0" applyFont="1" applyBorder="1" applyAlignment="1">
      <alignment vertical="center"/>
    </xf>
    <xf numFmtId="0" fontId="15" fillId="0" borderId="22" xfId="0" applyFont="1" applyBorder="1" applyAlignment="1">
      <alignment vertical="center"/>
    </xf>
    <xf numFmtId="0" fontId="46" fillId="0" borderId="43" xfId="0" applyFont="1" applyBorder="1" applyAlignment="1">
      <alignment vertical="center"/>
    </xf>
    <xf numFmtId="0" fontId="15" fillId="0" borderId="58" xfId="0" applyFont="1" applyBorder="1" applyAlignment="1">
      <alignment vertical="center"/>
    </xf>
    <xf numFmtId="171" fontId="15" fillId="0" borderId="60" xfId="0" applyNumberFormat="1" applyFont="1" applyBorder="1" applyAlignment="1">
      <alignment vertical="center"/>
    </xf>
    <xf numFmtId="0" fontId="15" fillId="0" borderId="56" xfId="0" applyFont="1" applyBorder="1" applyAlignment="1">
      <alignment vertical="center"/>
    </xf>
    <xf numFmtId="0" fontId="15" fillId="0" borderId="45" xfId="0" applyFont="1" applyBorder="1" applyAlignment="1">
      <alignment vertical="center"/>
    </xf>
    <xf numFmtId="0" fontId="15" fillId="0" borderId="12" xfId="0" applyFont="1" applyBorder="1" applyAlignment="1">
      <alignment vertical="center"/>
    </xf>
    <xf numFmtId="0" fontId="15" fillId="0" borderId="12" xfId="0" applyFont="1" applyBorder="1" applyAlignment="1">
      <alignment vertical="center" wrapText="1"/>
    </xf>
    <xf numFmtId="0" fontId="15" fillId="0" borderId="59" xfId="0" applyFont="1" applyBorder="1" applyAlignment="1">
      <alignment vertical="center" wrapText="1"/>
    </xf>
    <xf numFmtId="14" fontId="23" fillId="3" borderId="48" xfId="0" applyNumberFormat="1" applyFont="1" applyFill="1" applyBorder="1" applyAlignment="1" applyProtection="1">
      <alignment vertical="center"/>
      <protection locked="0"/>
    </xf>
    <xf numFmtId="0" fontId="23" fillId="3" borderId="74" xfId="0" applyFont="1" applyFill="1" applyBorder="1" applyAlignment="1" applyProtection="1">
      <alignment vertical="center"/>
      <protection locked="0"/>
    </xf>
    <xf numFmtId="0" fontId="23" fillId="3" borderId="49" xfId="0" applyFont="1" applyFill="1" applyBorder="1" applyAlignment="1" applyProtection="1">
      <alignment vertical="center"/>
      <protection locked="0"/>
    </xf>
    <xf numFmtId="171" fontId="23" fillId="3" borderId="49" xfId="0" applyNumberFormat="1" applyFont="1" applyFill="1" applyBorder="1" applyAlignment="1" applyProtection="1">
      <alignment vertical="center"/>
      <protection locked="0"/>
    </xf>
    <xf numFmtId="44" fontId="15" fillId="0" borderId="51" xfId="1" applyFont="1" applyBorder="1" applyAlignment="1">
      <alignment vertical="center"/>
    </xf>
    <xf numFmtId="14" fontId="23" fillId="3" borderId="52" xfId="0" applyNumberFormat="1" applyFont="1" applyFill="1" applyBorder="1" applyAlignment="1" applyProtection="1">
      <alignment vertical="center"/>
      <protection locked="0"/>
    </xf>
    <xf numFmtId="0" fontId="23" fillId="3" borderId="54" xfId="0" applyFont="1" applyFill="1" applyBorder="1" applyAlignment="1" applyProtection="1">
      <alignment vertical="center"/>
      <protection locked="0"/>
    </xf>
    <xf numFmtId="0" fontId="23" fillId="3" borderId="53" xfId="0" applyFont="1" applyFill="1" applyBorder="1" applyAlignment="1" applyProtection="1">
      <alignment vertical="center"/>
      <protection locked="0"/>
    </xf>
    <xf numFmtId="171" fontId="23" fillId="3" borderId="53" xfId="0" applyNumberFormat="1" applyFont="1" applyFill="1" applyBorder="1" applyAlignment="1" applyProtection="1">
      <alignment vertical="center"/>
      <protection locked="0"/>
    </xf>
    <xf numFmtId="44" fontId="15" fillId="0" borderId="55" xfId="1" applyFont="1" applyBorder="1" applyAlignment="1">
      <alignment vertical="center"/>
    </xf>
    <xf numFmtId="0" fontId="23" fillId="3" borderId="52" xfId="0" applyFont="1" applyFill="1" applyBorder="1" applyAlignment="1" applyProtection="1">
      <alignment vertical="center"/>
      <protection locked="0"/>
    </xf>
    <xf numFmtId="0" fontId="23" fillId="0" borderId="56" xfId="0" applyFont="1" applyFill="1" applyBorder="1" applyAlignment="1" applyProtection="1">
      <alignment vertical="center"/>
      <protection locked="0"/>
    </xf>
    <xf numFmtId="0" fontId="23" fillId="0" borderId="57" xfId="0" applyFont="1" applyFill="1" applyBorder="1" applyAlignment="1" applyProtection="1">
      <alignment vertical="center"/>
      <protection locked="0"/>
    </xf>
    <xf numFmtId="0" fontId="23" fillId="0" borderId="12" xfId="0" applyFont="1" applyFill="1" applyBorder="1" applyAlignment="1" applyProtection="1">
      <alignment vertical="center"/>
      <protection locked="0"/>
    </xf>
    <xf numFmtId="171" fontId="23" fillId="0" borderId="12" xfId="0" applyNumberFormat="1" applyFont="1" applyFill="1" applyBorder="1" applyAlignment="1" applyProtection="1">
      <alignment vertical="center"/>
      <protection locked="0"/>
    </xf>
    <xf numFmtId="0" fontId="17" fillId="0" borderId="50" xfId="0" applyFont="1" applyBorder="1" applyAlignment="1">
      <alignment horizontal="right" vertical="center"/>
    </xf>
    <xf numFmtId="44" fontId="15" fillId="0" borderId="34" xfId="1" applyFont="1" applyBorder="1" applyAlignment="1">
      <alignment vertical="center"/>
    </xf>
    <xf numFmtId="0" fontId="17" fillId="0" borderId="21" xfId="0" applyFont="1" applyBorder="1" applyAlignment="1">
      <alignment horizontal="right" vertical="center"/>
    </xf>
    <xf numFmtId="0" fontId="17" fillId="0" borderId="26" xfId="0" applyFont="1" applyBorder="1" applyAlignment="1">
      <alignment horizontal="right" vertical="center"/>
    </xf>
    <xf numFmtId="44" fontId="15" fillId="0" borderId="59" xfId="1" applyFont="1" applyBorder="1" applyAlignment="1">
      <alignment vertical="center"/>
    </xf>
    <xf numFmtId="0" fontId="46" fillId="0" borderId="43" xfId="0" applyFont="1" applyFill="1" applyBorder="1" applyAlignment="1">
      <alignment vertical="center"/>
    </xf>
    <xf numFmtId="0" fontId="17" fillId="0" borderId="56" xfId="0" applyFont="1" applyBorder="1" applyAlignment="1">
      <alignment vertical="center"/>
    </xf>
    <xf numFmtId="0" fontId="17" fillId="0" borderId="45" xfId="0" applyFont="1" applyBorder="1" applyAlignment="1">
      <alignment vertical="center"/>
    </xf>
    <xf numFmtId="0" fontId="17" fillId="0" borderId="12" xfId="0" applyFont="1" applyBorder="1" applyAlignment="1">
      <alignment vertical="center"/>
    </xf>
    <xf numFmtId="0" fontId="17" fillId="0" borderId="12" xfId="0" applyFont="1" applyBorder="1" applyAlignment="1">
      <alignment vertical="center" wrapText="1"/>
    </xf>
    <xf numFmtId="0" fontId="17" fillId="0" borderId="59" xfId="0" applyFont="1" applyBorder="1" applyAlignment="1">
      <alignment vertical="center" wrapText="1"/>
    </xf>
    <xf numFmtId="0" fontId="23" fillId="3" borderId="56" xfId="0" applyFont="1" applyFill="1" applyBorder="1" applyAlignment="1" applyProtection="1">
      <alignment vertical="center"/>
      <protection locked="0"/>
    </xf>
    <xf numFmtId="0" fontId="23" fillId="3" borderId="57" xfId="0" applyFont="1" applyFill="1" applyBorder="1" applyAlignment="1" applyProtection="1">
      <alignment vertical="center"/>
      <protection locked="0"/>
    </xf>
    <xf numFmtId="0" fontId="23" fillId="3" borderId="12" xfId="0" applyFont="1" applyFill="1" applyBorder="1" applyAlignment="1" applyProtection="1">
      <alignment vertical="center"/>
      <protection locked="0"/>
    </xf>
    <xf numFmtId="171" fontId="23" fillId="3" borderId="12" xfId="0" applyNumberFormat="1" applyFont="1" applyFill="1" applyBorder="1" applyAlignment="1" applyProtection="1">
      <alignment vertical="center"/>
      <protection locked="0"/>
    </xf>
    <xf numFmtId="44" fontId="15" fillId="0" borderId="75" xfId="1" applyFont="1" applyFill="1" applyBorder="1" applyAlignment="1">
      <alignment vertical="center"/>
    </xf>
    <xf numFmtId="0" fontId="17" fillId="0" borderId="19" xfId="0" applyFont="1" applyBorder="1" applyAlignment="1">
      <alignment horizontal="right" vertical="center"/>
    </xf>
    <xf numFmtId="0" fontId="17" fillId="0" borderId="20" xfId="0" applyFont="1" applyBorder="1" applyAlignment="1">
      <alignment horizontal="right" vertical="center"/>
    </xf>
    <xf numFmtId="44" fontId="25" fillId="0" borderId="34" xfId="1" applyFont="1" applyBorder="1" applyAlignment="1" applyProtection="1">
      <alignment vertical="center"/>
    </xf>
    <xf numFmtId="0" fontId="17" fillId="0" borderId="14" xfId="0" applyFont="1" applyBorder="1" applyAlignment="1">
      <alignment horizontal="right" vertical="center"/>
    </xf>
    <xf numFmtId="0" fontId="15" fillId="0" borderId="60" xfId="0" applyFont="1" applyBorder="1" applyAlignment="1">
      <alignment vertical="center"/>
    </xf>
    <xf numFmtId="44" fontId="15" fillId="0" borderId="76" xfId="1" applyFont="1" applyBorder="1" applyAlignment="1">
      <alignment vertical="center"/>
    </xf>
    <xf numFmtId="0" fontId="17" fillId="0" borderId="11" xfId="0" applyFont="1" applyBorder="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right" vertical="center"/>
    </xf>
    <xf numFmtId="44" fontId="25" fillId="0" borderId="77" xfId="1" applyFont="1" applyBorder="1" applyAlignment="1" applyProtection="1">
      <alignment vertical="center"/>
    </xf>
    <xf numFmtId="49" fontId="50" fillId="0" borderId="41" xfId="0" applyNumberFormat="1" applyFont="1" applyBorder="1" applyAlignment="1">
      <alignment horizontal="left" vertical="center"/>
    </xf>
    <xf numFmtId="0" fontId="13" fillId="0" borderId="10" xfId="0" applyFont="1" applyBorder="1" applyAlignment="1">
      <alignment horizontal="center" vertical="center"/>
    </xf>
    <xf numFmtId="0" fontId="13" fillId="0" borderId="23" xfId="0" applyFont="1" applyBorder="1" applyAlignment="1">
      <alignment vertical="center"/>
    </xf>
    <xf numFmtId="0" fontId="13" fillId="0" borderId="5" xfId="0" applyFont="1" applyBorder="1" applyAlignment="1">
      <alignment vertical="center"/>
    </xf>
    <xf numFmtId="7" fontId="21" fillId="3" borderId="62" xfId="1" applyNumberFormat="1" applyFont="1" applyFill="1" applyBorder="1" applyAlignment="1" applyProtection="1">
      <alignment vertical="center"/>
      <protection locked="0"/>
    </xf>
    <xf numFmtId="7" fontId="21" fillId="3" borderId="53" xfId="1" applyNumberFormat="1" applyFont="1" applyFill="1" applyBorder="1" applyAlignment="1" applyProtection="1">
      <alignment vertical="center"/>
      <protection locked="0"/>
    </xf>
    <xf numFmtId="7" fontId="21" fillId="3" borderId="12" xfId="1" applyNumberFormat="1" applyFont="1" applyFill="1" applyBorder="1" applyAlignment="1" applyProtection="1">
      <alignment vertical="center"/>
      <protection locked="0"/>
    </xf>
    <xf numFmtId="7" fontId="21" fillId="3" borderId="49" xfId="1" applyNumberFormat="1" applyFont="1" applyFill="1" applyBorder="1" applyAlignment="1" applyProtection="1">
      <alignment vertical="center"/>
      <protection locked="0"/>
    </xf>
    <xf numFmtId="0" fontId="13" fillId="0" borderId="58" xfId="0" applyFont="1" applyBorder="1" applyAlignment="1">
      <alignment horizontal="left" vertical="center"/>
    </xf>
    <xf numFmtId="171" fontId="4" fillId="0" borderId="78" xfId="1" applyNumberFormat="1" applyFont="1" applyBorder="1" applyAlignment="1">
      <alignment vertical="center"/>
    </xf>
    <xf numFmtId="171" fontId="4" fillId="0" borderId="55" xfId="1" applyNumberFormat="1" applyFont="1" applyBorder="1" applyAlignment="1">
      <alignment vertical="center"/>
    </xf>
    <xf numFmtId="171" fontId="4" fillId="0" borderId="34" xfId="1" applyNumberFormat="1" applyFont="1" applyBorder="1" applyAlignment="1">
      <alignment vertical="center"/>
    </xf>
    <xf numFmtId="171" fontId="4" fillId="0" borderId="59" xfId="1" applyNumberFormat="1" applyFont="1" applyBorder="1" applyAlignment="1">
      <alignment vertical="center"/>
    </xf>
    <xf numFmtId="171" fontId="4" fillId="0" borderId="10" xfId="1" applyNumberFormat="1" applyFont="1" applyBorder="1" applyAlignment="1">
      <alignment vertical="center"/>
    </xf>
    <xf numFmtId="171" fontId="13" fillId="0" borderId="44" xfId="0" applyNumberFormat="1" applyFont="1" applyBorder="1" applyAlignment="1">
      <alignment vertical="center"/>
    </xf>
    <xf numFmtId="171" fontId="13" fillId="0" borderId="47" xfId="0" applyNumberFormat="1" applyFont="1" applyBorder="1" applyAlignment="1">
      <alignment vertical="center" wrapText="1"/>
    </xf>
    <xf numFmtId="171" fontId="4" fillId="0" borderId="51" xfId="1" applyNumberFormat="1" applyFont="1" applyBorder="1" applyAlignment="1">
      <alignment vertical="center"/>
    </xf>
    <xf numFmtId="171" fontId="4" fillId="0" borderId="79" xfId="1" applyNumberFormat="1" applyFont="1" applyBorder="1" applyAlignment="1">
      <alignment vertical="center"/>
    </xf>
    <xf numFmtId="171" fontId="13" fillId="0" borderId="60" xfId="0" applyNumberFormat="1" applyFont="1" applyBorder="1" applyAlignment="1">
      <alignment horizontal="left" vertical="center"/>
    </xf>
    <xf numFmtId="171" fontId="4" fillId="0" borderId="80" xfId="1" applyNumberFormat="1" applyFont="1" applyBorder="1" applyAlignment="1">
      <alignment vertical="center"/>
    </xf>
    <xf numFmtId="171" fontId="4" fillId="0" borderId="10" xfId="0" applyNumberFormat="1" applyFont="1" applyBorder="1" applyAlignment="1">
      <alignment vertical="center"/>
    </xf>
    <xf numFmtId="4" fontId="14" fillId="0" borderId="41" xfId="0" applyNumberFormat="1" applyFont="1" applyBorder="1" applyAlignment="1">
      <alignment horizontal="left" vertical="center"/>
    </xf>
    <xf numFmtId="4" fontId="14" fillId="0" borderId="42" xfId="0" applyNumberFormat="1" applyFont="1" applyBorder="1" applyAlignment="1">
      <alignment horizontal="left" vertical="center"/>
    </xf>
    <xf numFmtId="4" fontId="13"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3" fillId="0" borderId="10" xfId="0" applyNumberFormat="1" applyFont="1" applyBorder="1" applyAlignment="1">
      <alignment vertical="center"/>
    </xf>
    <xf numFmtId="4" fontId="13" fillId="0" borderId="23" xfId="0" applyNumberFormat="1" applyFont="1" applyBorder="1" applyAlignment="1">
      <alignment horizontal="right" vertical="center"/>
    </xf>
    <xf numFmtId="4" fontId="13" fillId="0" borderId="2" xfId="0" applyNumberFormat="1" applyFont="1" applyBorder="1" applyAlignment="1">
      <alignment horizontal="right" vertical="center"/>
    </xf>
    <xf numFmtId="4" fontId="13" fillId="0" borderId="2" xfId="0" applyNumberFormat="1" applyFont="1" applyBorder="1" applyAlignment="1">
      <alignment horizontal="left" vertical="center"/>
    </xf>
    <xf numFmtId="4" fontId="13" fillId="0" borderId="2" xfId="0" applyNumberFormat="1" applyFont="1" applyBorder="1" applyAlignment="1">
      <alignment vertical="center"/>
    </xf>
    <xf numFmtId="4" fontId="13" fillId="0" borderId="39" xfId="0" applyNumberFormat="1" applyFont="1" applyBorder="1" applyAlignment="1">
      <alignment vertical="center"/>
    </xf>
    <xf numFmtId="4" fontId="17" fillId="0" borderId="40" xfId="0" applyNumberFormat="1" applyFont="1" applyBorder="1" applyAlignment="1">
      <alignment horizontal="left" vertical="center"/>
    </xf>
    <xf numFmtId="4" fontId="13" fillId="0" borderId="26" xfId="0" applyNumberFormat="1" applyFont="1" applyBorder="1" applyAlignment="1">
      <alignment vertical="center"/>
    </xf>
    <xf numFmtId="4" fontId="13" fillId="0" borderId="44" xfId="0" applyNumberFormat="1" applyFont="1" applyBorder="1" applyAlignment="1">
      <alignment vertical="center"/>
    </xf>
    <xf numFmtId="4" fontId="13" fillId="0" borderId="13" xfId="0" applyNumberFormat="1" applyFont="1" applyBorder="1" applyAlignment="1">
      <alignment vertical="center" wrapText="1"/>
    </xf>
    <xf numFmtId="4" fontId="13" fillId="0" borderId="5" xfId="0" applyNumberFormat="1" applyFont="1" applyBorder="1" applyAlignment="1">
      <alignment vertical="center" wrapText="1"/>
    </xf>
    <xf numFmtId="4" fontId="13" fillId="0" borderId="5" xfId="0" applyNumberFormat="1" applyFont="1" applyBorder="1" applyAlignment="1">
      <alignment vertical="center"/>
    </xf>
    <xf numFmtId="4" fontId="13" fillId="0" borderId="47" xfId="0" applyNumberFormat="1" applyFont="1" applyBorder="1" applyAlignment="1">
      <alignment vertical="center" wrapText="1"/>
    </xf>
    <xf numFmtId="4" fontId="21" fillId="3" borderId="48" xfId="0" applyNumberFormat="1" applyFont="1" applyFill="1" applyBorder="1" applyAlignment="1" applyProtection="1">
      <alignment vertical="center"/>
      <protection locked="0"/>
    </xf>
    <xf numFmtId="4" fontId="21" fillId="3" borderId="49" xfId="0" applyNumberFormat="1" applyFont="1" applyFill="1" applyBorder="1" applyAlignment="1" applyProtection="1">
      <alignment vertical="center"/>
      <protection locked="0"/>
    </xf>
    <xf numFmtId="4" fontId="4" fillId="0" borderId="51" xfId="1" applyNumberFormat="1" applyFont="1" applyBorder="1" applyAlignment="1">
      <alignment vertical="center"/>
    </xf>
    <xf numFmtId="4" fontId="21" fillId="3" borderId="52" xfId="0" applyNumberFormat="1" applyFont="1" applyFill="1" applyBorder="1" applyAlignment="1" applyProtection="1">
      <alignment vertical="center"/>
      <protection locked="0"/>
    </xf>
    <xf numFmtId="4" fontId="21" fillId="3" borderId="53" xfId="0" applyNumberFormat="1" applyFont="1" applyFill="1" applyBorder="1" applyAlignment="1" applyProtection="1">
      <alignment vertical="center"/>
      <protection locked="0"/>
    </xf>
    <xf numFmtId="4" fontId="4" fillId="0" borderId="55" xfId="1" applyNumberFormat="1" applyFont="1" applyBorder="1" applyAlignment="1">
      <alignment vertical="center"/>
    </xf>
    <xf numFmtId="4" fontId="21" fillId="3" borderId="56" xfId="0" applyNumberFormat="1" applyFont="1" applyFill="1" applyBorder="1" applyAlignment="1" applyProtection="1">
      <alignment vertical="center"/>
      <protection locked="0"/>
    </xf>
    <xf numFmtId="4" fontId="21" fillId="3" borderId="12" xfId="0" applyNumberFormat="1" applyFont="1" applyFill="1" applyBorder="1" applyAlignment="1" applyProtection="1">
      <alignment vertical="center"/>
      <protection locked="0"/>
    </xf>
    <xf numFmtId="4" fontId="4" fillId="0" borderId="34" xfId="1" applyNumberFormat="1" applyFont="1" applyBorder="1" applyAlignment="1">
      <alignment vertical="center"/>
    </xf>
    <xf numFmtId="4" fontId="7" fillId="0" borderId="43" xfId="0" applyNumberFormat="1" applyFont="1" applyBorder="1" applyAlignment="1">
      <alignment horizontal="right" vertical="center"/>
    </xf>
    <xf numFmtId="4" fontId="7" fillId="0" borderId="58" xfId="0" applyNumberFormat="1" applyFont="1" applyBorder="1" applyAlignment="1">
      <alignment horizontal="right" vertical="center"/>
    </xf>
    <xf numFmtId="4" fontId="7" fillId="0" borderId="46" xfId="0" applyNumberFormat="1" applyFont="1" applyBorder="1" applyAlignment="1">
      <alignment horizontal="right" vertical="center"/>
    </xf>
    <xf numFmtId="4" fontId="4" fillId="0" borderId="75" xfId="1" applyNumberFormat="1" applyFont="1" applyBorder="1" applyAlignment="1">
      <alignment vertical="center"/>
    </xf>
    <xf numFmtId="4" fontId="13" fillId="0" borderId="3" xfId="0" applyNumberFormat="1" applyFont="1" applyBorder="1" applyAlignment="1">
      <alignment vertical="center"/>
    </xf>
    <xf numFmtId="4" fontId="7" fillId="0" borderId="3" xfId="0" applyNumberFormat="1" applyFont="1" applyBorder="1" applyAlignment="1">
      <alignment horizontal="right" vertical="center"/>
    </xf>
    <xf numFmtId="4" fontId="13" fillId="0" borderId="0" xfId="0" applyNumberFormat="1" applyFont="1" applyBorder="1" applyAlignment="1">
      <alignment horizontal="right" vertical="center"/>
    </xf>
    <xf numFmtId="4" fontId="13" fillId="0" borderId="16" xfId="0" applyNumberFormat="1" applyFont="1" applyBorder="1" applyAlignment="1">
      <alignment horizontal="right" vertical="center"/>
    </xf>
    <xf numFmtId="4" fontId="13" fillId="0" borderId="16" xfId="0" applyNumberFormat="1" applyFont="1" applyBorder="1" applyAlignment="1">
      <alignment vertical="center"/>
    </xf>
    <xf numFmtId="4" fontId="13" fillId="0" borderId="81" xfId="0" applyNumberFormat="1" applyFont="1" applyBorder="1" applyAlignment="1">
      <alignment vertical="center"/>
    </xf>
    <xf numFmtId="4" fontId="4" fillId="0" borderId="59" xfId="1" applyNumberFormat="1" applyFont="1" applyBorder="1" applyAlignment="1">
      <alignment vertical="center"/>
    </xf>
    <xf numFmtId="4" fontId="7" fillId="0" borderId="0" xfId="0" applyNumberFormat="1" applyFont="1" applyBorder="1" applyAlignment="1">
      <alignment horizontal="right" vertical="center"/>
    </xf>
    <xf numFmtId="4" fontId="7" fillId="0" borderId="10" xfId="0" applyNumberFormat="1" applyFont="1" applyBorder="1" applyAlignment="1">
      <alignment horizontal="right" vertical="center"/>
    </xf>
    <xf numFmtId="4" fontId="17" fillId="0" borderId="21" xfId="0" applyNumberFormat="1" applyFont="1" applyBorder="1" applyAlignment="1">
      <alignment vertical="center"/>
    </xf>
    <xf numFmtId="4" fontId="13" fillId="0" borderId="45" xfId="0" applyNumberFormat="1" applyFont="1" applyBorder="1" applyAlignment="1">
      <alignment vertical="center"/>
    </xf>
    <xf numFmtId="4" fontId="13" fillId="0" borderId="45" xfId="0" applyNumberFormat="1" applyFont="1" applyBorder="1" applyAlignment="1">
      <alignment vertical="center" wrapText="1"/>
    </xf>
    <xf numFmtId="4" fontId="21" fillId="3" borderId="51" xfId="1" applyNumberFormat="1" applyFont="1" applyFill="1" applyBorder="1" applyAlignment="1" applyProtection="1">
      <alignment vertical="center"/>
      <protection locked="0"/>
    </xf>
    <xf numFmtId="4" fontId="21" fillId="3" borderId="55" xfId="1" applyNumberFormat="1" applyFont="1" applyFill="1" applyBorder="1" applyAlignment="1" applyProtection="1">
      <alignment vertical="center"/>
      <protection locked="0"/>
    </xf>
    <xf numFmtId="4" fontId="21" fillId="3" borderId="34" xfId="1" applyNumberFormat="1" applyFont="1" applyFill="1" applyBorder="1" applyAlignment="1" applyProtection="1">
      <alignment vertical="center"/>
      <protection locked="0"/>
    </xf>
    <xf numFmtId="4" fontId="13" fillId="0" borderId="13" xfId="0" applyNumberFormat="1" applyFont="1" applyBorder="1" applyAlignment="1">
      <alignment vertical="center"/>
    </xf>
    <xf numFmtId="4" fontId="21" fillId="3" borderId="27" xfId="0" applyNumberFormat="1" applyFont="1" applyFill="1" applyBorder="1" applyAlignment="1" applyProtection="1">
      <alignment vertical="center"/>
      <protection locked="0"/>
    </xf>
    <xf numFmtId="4" fontId="21" fillId="3" borderId="15" xfId="0" applyNumberFormat="1" applyFont="1" applyFill="1" applyBorder="1" applyAlignment="1" applyProtection="1">
      <alignment vertical="center"/>
      <protection locked="0"/>
    </xf>
    <xf numFmtId="4" fontId="21" fillId="3" borderId="54" xfId="0" applyNumberFormat="1" applyFont="1" applyFill="1" applyBorder="1" applyAlignment="1" applyProtection="1">
      <alignment vertical="center"/>
      <protection locked="0"/>
    </xf>
    <xf numFmtId="4" fontId="21" fillId="3" borderId="57" xfId="0" applyNumberFormat="1" applyFont="1" applyFill="1" applyBorder="1" applyAlignment="1" applyProtection="1">
      <alignment vertical="center"/>
      <protection locked="0"/>
    </xf>
    <xf numFmtId="4" fontId="7" fillId="0" borderId="2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82" xfId="0" applyNumberFormat="1" applyFont="1" applyBorder="1" applyAlignment="1">
      <alignment horizontal="right" vertical="center"/>
    </xf>
    <xf numFmtId="4" fontId="4" fillId="0" borderId="66" xfId="1" applyNumberFormat="1" applyFont="1" applyBorder="1" applyAlignment="1">
      <alignment vertical="center"/>
    </xf>
    <xf numFmtId="4" fontId="7" fillId="0" borderId="83" xfId="0" applyNumberFormat="1" applyFont="1" applyBorder="1" applyAlignment="1">
      <alignment horizontal="right" vertical="center"/>
    </xf>
    <xf numFmtId="4" fontId="7" fillId="0" borderId="84" xfId="0" applyNumberFormat="1" applyFont="1" applyBorder="1" applyAlignment="1">
      <alignment horizontal="right" vertical="center"/>
    </xf>
    <xf numFmtId="4" fontId="4" fillId="0" borderId="85" xfId="0" applyNumberFormat="1" applyFont="1" applyBorder="1" applyAlignment="1">
      <alignment vertical="center"/>
    </xf>
    <xf numFmtId="4" fontId="7" fillId="0" borderId="37" xfId="0" applyNumberFormat="1" applyFont="1" applyBorder="1" applyAlignment="1">
      <alignment horizontal="right" vertical="center"/>
    </xf>
    <xf numFmtId="4" fontId="5" fillId="0" borderId="66" xfId="1" applyNumberFormat="1" applyFont="1" applyBorder="1" applyAlignment="1" applyProtection="1">
      <alignment vertical="center"/>
    </xf>
    <xf numFmtId="4" fontId="7" fillId="0" borderId="9" xfId="0" applyNumberFormat="1" applyFont="1" applyBorder="1" applyAlignment="1">
      <alignment horizontal="right" vertical="center"/>
    </xf>
    <xf numFmtId="4" fontId="7" fillId="0" borderId="11"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4" fontId="4" fillId="0" borderId="86" xfId="1" applyNumberFormat="1" applyFont="1" applyBorder="1" applyAlignment="1">
      <alignment vertical="center"/>
    </xf>
    <xf numFmtId="0" fontId="19" fillId="0" borderId="2" xfId="0" applyFont="1" applyBorder="1" applyAlignment="1">
      <alignment horizontal="center" vertical="center"/>
    </xf>
    <xf numFmtId="0" fontId="34" fillId="0" borderId="23" xfId="0" applyFont="1" applyBorder="1" applyAlignment="1">
      <alignment vertical="center"/>
    </xf>
    <xf numFmtId="0" fontId="19" fillId="0" borderId="39" xfId="0" applyFont="1" applyBorder="1" applyAlignment="1">
      <alignment horizontal="center" vertical="center"/>
    </xf>
    <xf numFmtId="0" fontId="49" fillId="0" borderId="0" xfId="0" applyFont="1" applyBorder="1" applyAlignment="1">
      <alignment vertical="center"/>
    </xf>
    <xf numFmtId="0" fontId="19" fillId="0" borderId="3" xfId="0" applyFont="1" applyBorder="1" applyAlignment="1">
      <alignment vertical="center"/>
    </xf>
    <xf numFmtId="0" fontId="19" fillId="0" borderId="0" xfId="0" applyFont="1" applyBorder="1" applyAlignment="1">
      <alignment vertical="center"/>
    </xf>
    <xf numFmtId="0" fontId="13" fillId="0" borderId="0" xfId="0" applyFont="1" applyFill="1" applyBorder="1" applyAlignment="1">
      <alignment vertical="center"/>
    </xf>
    <xf numFmtId="49" fontId="13" fillId="0" borderId="10" xfId="0" applyNumberFormat="1" applyFont="1" applyBorder="1" applyAlignment="1" applyProtection="1">
      <alignment vertical="center"/>
      <protection locked="0"/>
    </xf>
    <xf numFmtId="0" fontId="7" fillId="0" borderId="87" xfId="0" applyFont="1" applyBorder="1" applyAlignment="1" applyProtection="1">
      <alignment horizontal="center" vertical="center" wrapText="1"/>
    </xf>
    <xf numFmtId="0" fontId="7" fillId="0" borderId="88" xfId="0" applyFont="1" applyBorder="1" applyAlignment="1" applyProtection="1">
      <alignment horizontal="center" vertical="center" wrapText="1"/>
    </xf>
    <xf numFmtId="49" fontId="7" fillId="0" borderId="56" xfId="0" applyNumberFormat="1" applyFont="1" applyFill="1" applyBorder="1" applyAlignment="1" applyProtection="1">
      <alignment horizontal="center" vertical="center"/>
    </xf>
    <xf numFmtId="171" fontId="21" fillId="3" borderId="68" xfId="0" applyNumberFormat="1" applyFont="1" applyFill="1" applyBorder="1" applyAlignment="1" applyProtection="1">
      <alignment vertical="center"/>
      <protection locked="0"/>
    </xf>
    <xf numFmtId="171" fontId="4" fillId="0" borderId="68" xfId="0" applyNumberFormat="1" applyFont="1" applyBorder="1" applyAlignment="1" applyProtection="1">
      <alignment vertical="center"/>
    </xf>
    <xf numFmtId="171" fontId="4" fillId="0" borderId="69" xfId="0" applyNumberFormat="1" applyFont="1" applyBorder="1" applyAlignment="1" applyProtection="1">
      <alignment vertical="center"/>
    </xf>
    <xf numFmtId="49" fontId="7" fillId="0" borderId="89" xfId="0" applyNumberFormat="1" applyFont="1" applyFill="1" applyBorder="1" applyAlignment="1" applyProtection="1">
      <alignment horizontal="center" vertical="center" wrapText="1"/>
    </xf>
    <xf numFmtId="171" fontId="21" fillId="0" borderId="90" xfId="0" applyNumberFormat="1" applyFont="1" applyFill="1" applyBorder="1" applyAlignment="1" applyProtection="1">
      <alignment vertical="center"/>
    </xf>
    <xf numFmtId="171" fontId="4" fillId="0" borderId="90" xfId="0" applyNumberFormat="1" applyFont="1" applyFill="1" applyBorder="1" applyAlignment="1" applyProtection="1">
      <alignment vertical="center"/>
    </xf>
    <xf numFmtId="171" fontId="4" fillId="0" borderId="6" xfId="0" applyNumberFormat="1" applyFont="1" applyFill="1" applyBorder="1" applyAlignment="1" applyProtection="1">
      <alignment vertical="center"/>
    </xf>
    <xf numFmtId="49" fontId="7" fillId="0" borderId="13" xfId="0" applyNumberFormat="1" applyFont="1" applyBorder="1" applyAlignment="1" applyProtection="1">
      <alignment horizontal="center" vertical="center"/>
    </xf>
    <xf numFmtId="49" fontId="7" fillId="0" borderId="56" xfId="0" applyNumberFormat="1" applyFont="1" applyBorder="1" applyAlignment="1" applyProtection="1">
      <alignment horizontal="center" vertical="center"/>
    </xf>
    <xf numFmtId="171" fontId="21" fillId="3" borderId="91" xfId="0" applyNumberFormat="1" applyFont="1" applyFill="1" applyBorder="1" applyAlignment="1" applyProtection="1">
      <alignment vertical="center"/>
      <protection locked="0"/>
    </xf>
    <xf numFmtId="171" fontId="4" fillId="0" borderId="63" xfId="0" applyNumberFormat="1" applyFont="1" applyBorder="1" applyAlignment="1" applyProtection="1">
      <alignment vertical="center"/>
    </xf>
    <xf numFmtId="0" fontId="13" fillId="0" borderId="92" xfId="0" applyFont="1" applyBorder="1" applyAlignment="1" applyProtection="1">
      <alignment vertical="center"/>
    </xf>
    <xf numFmtId="49" fontId="7" fillId="0" borderId="87" xfId="0" applyNumberFormat="1" applyFont="1" applyBorder="1" applyAlignment="1" applyProtection="1">
      <alignment vertical="center"/>
    </xf>
    <xf numFmtId="171" fontId="7" fillId="0" borderId="88" xfId="0" applyNumberFormat="1" applyFont="1" applyBorder="1" applyAlignment="1" applyProtection="1">
      <alignment vertical="center"/>
    </xf>
    <xf numFmtId="171" fontId="7" fillId="0" borderId="93" xfId="0" applyNumberFormat="1" applyFont="1" applyBorder="1" applyAlignment="1" applyProtection="1">
      <alignment vertical="center"/>
    </xf>
    <xf numFmtId="44" fontId="5" fillId="0" borderId="59" xfId="1" applyFont="1" applyBorder="1" applyAlignment="1" applyProtection="1">
      <alignment vertical="center"/>
    </xf>
    <xf numFmtId="44" fontId="5" fillId="0" borderId="93" xfId="1" applyFont="1" applyBorder="1" applyAlignment="1" applyProtection="1">
      <alignment vertical="center"/>
    </xf>
    <xf numFmtId="0" fontId="76" fillId="0" borderId="0" xfId="0" applyFont="1" applyBorder="1" applyAlignment="1">
      <alignment horizontal="left" vertical="center"/>
    </xf>
    <xf numFmtId="171" fontId="15" fillId="0" borderId="94" xfId="1" applyNumberFormat="1" applyFont="1" applyBorder="1" applyAlignment="1">
      <alignment vertical="center"/>
    </xf>
    <xf numFmtId="4" fontId="17" fillId="0" borderId="19" xfId="0" applyNumberFormat="1" applyFont="1" applyBorder="1" applyAlignment="1">
      <alignment horizontal="left" vertical="center"/>
    </xf>
    <xf numFmtId="4" fontId="13" fillId="0" borderId="20" xfId="0" applyNumberFormat="1" applyFont="1" applyBorder="1" applyAlignment="1">
      <alignment vertical="center"/>
    </xf>
    <xf numFmtId="4" fontId="13" fillId="0" borderId="73" xfId="0" applyNumberFormat="1" applyFont="1" applyBorder="1" applyAlignment="1">
      <alignment vertical="center"/>
    </xf>
    <xf numFmtId="4" fontId="13" fillId="0" borderId="11" xfId="0" applyNumberFormat="1" applyFont="1" applyBorder="1" applyAlignment="1">
      <alignment vertical="center"/>
    </xf>
    <xf numFmtId="4" fontId="13" fillId="0" borderId="7" xfId="0" applyNumberFormat="1" applyFont="1" applyBorder="1" applyAlignment="1">
      <alignment vertical="center"/>
    </xf>
    <xf numFmtId="4" fontId="13" fillId="0" borderId="22" xfId="0" applyNumberFormat="1" applyFont="1" applyBorder="1" applyAlignment="1">
      <alignment vertical="center"/>
    </xf>
    <xf numFmtId="4" fontId="5" fillId="0" borderId="95" xfId="0" applyNumberFormat="1" applyFont="1" applyFill="1" applyBorder="1" applyAlignment="1">
      <alignment vertical="center"/>
    </xf>
    <xf numFmtId="0" fontId="17" fillId="0" borderId="9" xfId="0" applyFont="1" applyBorder="1" applyAlignment="1">
      <alignment horizontal="right" vertical="center"/>
    </xf>
    <xf numFmtId="44" fontId="15" fillId="0" borderId="10" xfId="0" applyNumberFormat="1" applyFont="1" applyBorder="1" applyAlignment="1">
      <alignment vertical="center"/>
    </xf>
    <xf numFmtId="4" fontId="21" fillId="0" borderId="49" xfId="0" applyNumberFormat="1" applyFont="1" applyFill="1" applyBorder="1" applyAlignment="1" applyProtection="1">
      <alignment vertical="center"/>
    </xf>
    <xf numFmtId="0" fontId="73" fillId="0" borderId="2" xfId="0" applyFont="1" applyBorder="1" applyAlignment="1">
      <alignment horizontal="left" vertical="center"/>
    </xf>
    <xf numFmtId="0" fontId="7" fillId="0" borderId="96" xfId="0" applyFont="1" applyBorder="1" applyAlignment="1" applyProtection="1">
      <alignment horizontal="center" vertical="center" wrapText="1"/>
    </xf>
    <xf numFmtId="49" fontId="7" fillId="0" borderId="96" xfId="0" applyNumberFormat="1" applyFont="1" applyBorder="1" applyAlignment="1" applyProtection="1">
      <alignment vertical="center"/>
    </xf>
    <xf numFmtId="49" fontId="7" fillId="0" borderId="97" xfId="0" applyNumberFormat="1" applyFont="1" applyFill="1" applyBorder="1" applyAlignment="1" applyProtection="1">
      <alignment horizontal="center" vertical="center" wrapText="1"/>
    </xf>
    <xf numFmtId="15" fontId="7" fillId="6" borderId="9" xfId="0" applyNumberFormat="1" applyFont="1" applyFill="1" applyBorder="1" applyAlignment="1" applyProtection="1">
      <alignment horizontal="center" vertical="center"/>
      <protection locked="0"/>
    </xf>
    <xf numFmtId="15" fontId="7" fillId="6" borderId="50" xfId="0" applyNumberFormat="1"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36" fillId="0" borderId="7" xfId="0" applyFont="1" applyFill="1" applyBorder="1" applyAlignment="1" applyProtection="1">
      <alignment horizontal="right" vertical="center"/>
    </xf>
    <xf numFmtId="0" fontId="75" fillId="5" borderId="23" xfId="0" applyFont="1" applyFill="1" applyBorder="1" applyAlignment="1" applyProtection="1">
      <alignment vertical="center"/>
    </xf>
    <xf numFmtId="0" fontId="7" fillId="5" borderId="3" xfId="0" applyFont="1" applyFill="1" applyBorder="1" applyAlignment="1" applyProtection="1">
      <alignment vertical="center"/>
    </xf>
    <xf numFmtId="0" fontId="15" fillId="5" borderId="0" xfId="0" applyFont="1" applyFill="1" applyBorder="1" applyAlignment="1" applyProtection="1">
      <alignment vertical="center"/>
    </xf>
    <xf numFmtId="0" fontId="5" fillId="6" borderId="23" xfId="0" applyFont="1" applyFill="1" applyBorder="1" applyAlignment="1" applyProtection="1">
      <alignment vertical="center"/>
      <protection locked="0"/>
    </xf>
    <xf numFmtId="0" fontId="5" fillId="6" borderId="2" xfId="0" applyFont="1" applyFill="1" applyBorder="1" applyAlignment="1" applyProtection="1">
      <alignment vertical="center"/>
      <protection locked="0"/>
    </xf>
    <xf numFmtId="0" fontId="5" fillId="6" borderId="39" xfId="0" applyFont="1" applyFill="1" applyBorder="1" applyAlignment="1" applyProtection="1">
      <alignment vertical="center"/>
      <protection locked="0"/>
    </xf>
    <xf numFmtId="0" fontId="6" fillId="6" borderId="3" xfId="0" applyFont="1" applyFill="1" applyBorder="1" applyAlignment="1" applyProtection="1">
      <alignment vertical="center"/>
      <protection locked="0"/>
    </xf>
    <xf numFmtId="0" fontId="5" fillId="6" borderId="20" xfId="0" applyFont="1" applyFill="1" applyBorder="1" applyAlignment="1" applyProtection="1">
      <alignment vertical="center"/>
      <protection locked="0"/>
    </xf>
    <xf numFmtId="0" fontId="5" fillId="6" borderId="0" xfId="0" applyFont="1" applyFill="1" applyBorder="1" applyAlignment="1" applyProtection="1">
      <alignment vertical="center"/>
      <protection locked="0"/>
    </xf>
    <xf numFmtId="0" fontId="6" fillId="6" borderId="0" xfId="0" applyFont="1" applyFill="1" applyBorder="1" applyAlignment="1" applyProtection="1">
      <alignment vertical="center"/>
      <protection locked="0"/>
    </xf>
    <xf numFmtId="0" fontId="5" fillId="6" borderId="10" xfId="0" applyFont="1" applyFill="1" applyBorder="1" applyAlignment="1" applyProtection="1">
      <alignment vertical="center"/>
      <protection locked="0"/>
    </xf>
    <xf numFmtId="0" fontId="6" fillId="6" borderId="20" xfId="0" applyFont="1" applyFill="1" applyBorder="1" applyAlignment="1" applyProtection="1">
      <alignment vertical="center"/>
      <protection locked="0"/>
    </xf>
    <xf numFmtId="0" fontId="5" fillId="6" borderId="73" xfId="0" applyFont="1" applyFill="1" applyBorder="1" applyAlignment="1" applyProtection="1">
      <alignment vertical="center"/>
      <protection locked="0"/>
    </xf>
    <xf numFmtId="0" fontId="5" fillId="6" borderId="3" xfId="0" applyFont="1" applyFill="1" applyBorder="1" applyAlignment="1" applyProtection="1">
      <alignment vertical="center"/>
      <protection locked="0"/>
    </xf>
    <xf numFmtId="0" fontId="5" fillId="6" borderId="58" xfId="0" applyFont="1" applyFill="1" applyBorder="1" applyAlignment="1" applyProtection="1">
      <alignment vertical="center"/>
      <protection locked="0"/>
    </xf>
    <xf numFmtId="0" fontId="5" fillId="6" borderId="60" xfId="0" applyFont="1" applyFill="1" applyBorder="1" applyAlignment="1" applyProtection="1">
      <alignment vertical="center"/>
      <protection locked="0"/>
    </xf>
    <xf numFmtId="0" fontId="4" fillId="6" borderId="20" xfId="0" applyFont="1" applyFill="1" applyBorder="1" applyAlignment="1" applyProtection="1">
      <alignment vertical="center"/>
      <protection locked="0"/>
    </xf>
    <xf numFmtId="0" fontId="4" fillId="6" borderId="0" xfId="0" applyFont="1" applyFill="1" applyBorder="1" applyAlignment="1" applyProtection="1">
      <alignment vertical="center"/>
      <protection locked="0"/>
    </xf>
    <xf numFmtId="0" fontId="13" fillId="6" borderId="0" xfId="0" applyFont="1" applyFill="1" applyBorder="1" applyAlignment="1" applyProtection="1">
      <alignment vertical="center"/>
      <protection locked="0"/>
    </xf>
    <xf numFmtId="0" fontId="4" fillId="6" borderId="10" xfId="0" applyFont="1" applyFill="1" applyBorder="1" applyAlignment="1" applyProtection="1">
      <alignment vertical="center"/>
      <protection locked="0"/>
    </xf>
    <xf numFmtId="0" fontId="5" fillId="6" borderId="11" xfId="0" applyFont="1" applyFill="1" applyBorder="1" applyAlignment="1" applyProtection="1">
      <alignment vertical="center"/>
      <protection locked="0"/>
    </xf>
    <xf numFmtId="0" fontId="4" fillId="6" borderId="7" xfId="0" applyFont="1" applyFill="1" applyBorder="1" applyAlignment="1" applyProtection="1">
      <alignment vertical="center"/>
      <protection locked="0"/>
    </xf>
    <xf numFmtId="0" fontId="4" fillId="6" borderId="22" xfId="0" applyFont="1" applyFill="1" applyBorder="1" applyAlignment="1" applyProtection="1">
      <alignment vertical="center"/>
      <protection locked="0"/>
    </xf>
    <xf numFmtId="0" fontId="7" fillId="6" borderId="0" xfId="0" applyFont="1" applyFill="1" applyBorder="1" applyAlignment="1" applyProtection="1">
      <alignment vertical="center"/>
      <protection locked="0"/>
    </xf>
    <xf numFmtId="0" fontId="7" fillId="0" borderId="88" xfId="0" applyFont="1" applyBorder="1" applyAlignment="1" applyProtection="1">
      <alignment horizontal="center" wrapText="1"/>
    </xf>
    <xf numFmtId="0" fontId="7" fillId="0" borderId="93" xfId="0" applyFont="1" applyBorder="1" applyAlignment="1" applyProtection="1">
      <alignment horizontal="center" wrapText="1"/>
    </xf>
    <xf numFmtId="171" fontId="36" fillId="0" borderId="25" xfId="0" applyNumberFormat="1" applyFont="1" applyFill="1" applyBorder="1" applyAlignment="1" applyProtection="1">
      <alignment horizontal="right" vertical="center"/>
    </xf>
    <xf numFmtId="0" fontId="36" fillId="0" borderId="30" xfId="0" applyFont="1" applyFill="1" applyBorder="1" applyAlignment="1" applyProtection="1">
      <alignment horizontal="right" vertical="center"/>
    </xf>
    <xf numFmtId="169" fontId="5" fillId="0" borderId="20" xfId="0" applyNumberFormat="1" applyFont="1" applyFill="1" applyBorder="1" applyAlignment="1" applyProtection="1">
      <alignment horizontal="right" vertical="center"/>
    </xf>
    <xf numFmtId="0" fontId="0" fillId="0" borderId="10" xfId="0" applyBorder="1"/>
    <xf numFmtId="0" fontId="6" fillId="0" borderId="0" xfId="0" applyFont="1" applyFill="1" applyBorder="1" applyAlignment="1" applyProtection="1">
      <alignment horizontal="right" vertical="center"/>
    </xf>
    <xf numFmtId="0" fontId="13" fillId="0" borderId="28" xfId="0" applyFont="1" applyBorder="1" applyAlignment="1">
      <alignment vertical="center"/>
    </xf>
    <xf numFmtId="0" fontId="13" fillId="0" borderId="1" xfId="0" applyFont="1" applyBorder="1" applyAlignment="1">
      <alignment vertical="center"/>
    </xf>
    <xf numFmtId="0" fontId="13" fillId="0" borderId="80" xfId="0" applyFont="1" applyBorder="1" applyAlignment="1">
      <alignment vertical="center"/>
    </xf>
    <xf numFmtId="7" fontId="7" fillId="0" borderId="79" xfId="1" applyNumberFormat="1" applyFont="1" applyBorder="1" applyAlignment="1">
      <alignment vertical="center"/>
    </xf>
    <xf numFmtId="0" fontId="26" fillId="0" borderId="8" xfId="0" applyFont="1" applyBorder="1" applyAlignment="1">
      <alignment horizontal="right" vertical="center"/>
    </xf>
    <xf numFmtId="7" fontId="26" fillId="0" borderId="78" xfId="1" applyNumberFormat="1" applyFont="1" applyBorder="1" applyAlignment="1">
      <alignment vertical="center"/>
    </xf>
    <xf numFmtId="7" fontId="7" fillId="0" borderId="6" xfId="1" applyNumberFormat="1" applyFont="1" applyBorder="1" applyAlignment="1">
      <alignment vertical="center"/>
    </xf>
    <xf numFmtId="171" fontId="36" fillId="0" borderId="7" xfId="0" applyNumberFormat="1" applyFont="1" applyFill="1" applyBorder="1" applyAlignment="1" applyProtection="1">
      <alignment horizontal="right" vertical="center"/>
    </xf>
    <xf numFmtId="0" fontId="17" fillId="0" borderId="7" xfId="0" applyFont="1" applyBorder="1" applyAlignment="1" applyProtection="1">
      <alignment horizontal="right" vertical="center"/>
    </xf>
    <xf numFmtId="0" fontId="13" fillId="0" borderId="4" xfId="0" applyFont="1" applyBorder="1" applyAlignment="1" applyProtection="1">
      <alignment horizontal="right" vertical="center"/>
    </xf>
    <xf numFmtId="49" fontId="4" fillId="3" borderId="45" xfId="0" applyNumberFormat="1" applyFont="1" applyFill="1" applyBorder="1" applyAlignment="1" applyProtection="1">
      <alignment vertical="center"/>
      <protection locked="0"/>
    </xf>
    <xf numFmtId="49" fontId="15" fillId="3" borderId="5" xfId="0" applyNumberFormat="1" applyFont="1" applyFill="1" applyBorder="1" applyAlignment="1" applyProtection="1">
      <alignment vertical="center"/>
      <protection locked="0"/>
    </xf>
    <xf numFmtId="49" fontId="15" fillId="3" borderId="45" xfId="0" applyNumberFormat="1" applyFont="1" applyFill="1" applyBorder="1" applyAlignment="1" applyProtection="1">
      <alignment vertical="center"/>
      <protection locked="0"/>
    </xf>
    <xf numFmtId="0" fontId="13" fillId="0" borderId="4" xfId="0" applyFont="1" applyBorder="1" applyAlignment="1">
      <alignment horizontal="right" vertical="center"/>
    </xf>
    <xf numFmtId="0" fontId="40" fillId="0" borderId="4" xfId="0" applyFont="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15" fillId="0" borderId="98" xfId="0" applyFont="1" applyFill="1" applyBorder="1" applyAlignment="1" applyProtection="1">
      <alignment horizontal="right" vertical="center"/>
    </xf>
    <xf numFmtId="0" fontId="15" fillId="0" borderId="99" xfId="0" applyFont="1" applyFill="1" applyBorder="1" applyAlignment="1" applyProtection="1">
      <alignment horizontal="right" vertical="center"/>
    </xf>
    <xf numFmtId="0" fontId="15" fillId="0" borderId="100" xfId="0" applyFont="1" applyFill="1" applyBorder="1" applyAlignment="1" applyProtection="1">
      <alignment horizontal="right" vertical="center"/>
    </xf>
    <xf numFmtId="0" fontId="15" fillId="0" borderId="101" xfId="0" applyFont="1" applyFill="1" applyBorder="1" applyAlignment="1" applyProtection="1">
      <alignment horizontal="right" vertical="center"/>
    </xf>
    <xf numFmtId="0" fontId="15" fillId="0" borderId="102" xfId="0" applyFont="1" applyFill="1" applyBorder="1" applyAlignment="1" applyProtection="1">
      <alignment horizontal="right" vertical="center"/>
    </xf>
    <xf numFmtId="0" fontId="15" fillId="0" borderId="103" xfId="0" applyFont="1" applyFill="1" applyBorder="1" applyAlignment="1" applyProtection="1">
      <alignment horizontal="right" vertical="center"/>
    </xf>
    <xf numFmtId="0" fontId="15" fillId="0" borderId="104" xfId="0" applyFont="1" applyFill="1" applyBorder="1" applyAlignment="1" applyProtection="1">
      <alignment horizontal="right" vertical="center"/>
    </xf>
    <xf numFmtId="0" fontId="15" fillId="0" borderId="105" xfId="0" applyFont="1" applyFill="1" applyBorder="1" applyAlignment="1" applyProtection="1">
      <alignment horizontal="right" vertical="center"/>
    </xf>
    <xf numFmtId="0" fontId="81" fillId="0" borderId="9" xfId="0" applyFont="1" applyFill="1" applyBorder="1" applyAlignment="1" applyProtection="1">
      <alignment horizontal="right" vertical="center"/>
    </xf>
    <xf numFmtId="9" fontId="34" fillId="3" borderId="5" xfId="0" applyNumberFormat="1" applyFont="1" applyFill="1" applyBorder="1" applyAlignment="1" applyProtection="1">
      <alignment horizontal="center" vertical="center"/>
      <protection locked="0"/>
    </xf>
    <xf numFmtId="0" fontId="15" fillId="0" borderId="106" xfId="0" applyFont="1" applyFill="1" applyBorder="1" applyAlignment="1" applyProtection="1">
      <alignment horizontal="right" vertical="center"/>
    </xf>
    <xf numFmtId="0" fontId="15" fillId="0" borderId="107" xfId="0" applyFont="1" applyFill="1" applyBorder="1" applyAlignment="1" applyProtection="1">
      <alignment horizontal="right" vertical="center"/>
    </xf>
    <xf numFmtId="0" fontId="15" fillId="0" borderId="108" xfId="0" applyFont="1" applyFill="1" applyBorder="1" applyAlignment="1" applyProtection="1">
      <alignment horizontal="right" vertical="center"/>
    </xf>
    <xf numFmtId="0" fontId="7" fillId="2" borderId="90" xfId="0" applyFont="1" applyFill="1" applyBorder="1" applyAlignment="1" applyProtection="1">
      <alignment horizontal="center" vertical="center" wrapText="1"/>
    </xf>
    <xf numFmtId="0" fontId="31" fillId="3" borderId="33" xfId="0" applyFont="1" applyFill="1" applyBorder="1" applyAlignment="1" applyProtection="1">
      <alignment horizontal="center" vertical="center" wrapText="1"/>
      <protection locked="0"/>
    </xf>
    <xf numFmtId="174" fontId="43" fillId="0" borderId="90" xfId="0" applyNumberFormat="1" applyFont="1" applyFill="1" applyBorder="1" applyAlignment="1" applyProtection="1">
      <alignment horizontal="center" vertical="center"/>
    </xf>
    <xf numFmtId="174" fontId="44" fillId="0" borderId="6" xfId="0" applyNumberFormat="1" applyFont="1" applyFill="1" applyBorder="1" applyAlignment="1" applyProtection="1">
      <alignment horizontal="center" vertical="center"/>
    </xf>
    <xf numFmtId="44" fontId="4" fillId="3" borderId="5" xfId="0" applyNumberFormat="1" applyFont="1" applyFill="1" applyBorder="1" applyAlignment="1" applyProtection="1">
      <alignment horizontal="right" vertical="center"/>
      <protection locked="0"/>
    </xf>
    <xf numFmtId="44" fontId="4" fillId="3" borderId="47" xfId="0" applyNumberFormat="1" applyFont="1" applyFill="1" applyBorder="1" applyAlignment="1" applyProtection="1">
      <alignment horizontal="right" vertical="center"/>
      <protection locked="0"/>
    </xf>
    <xf numFmtId="44" fontId="4" fillId="3" borderId="109" xfId="0" applyNumberFormat="1" applyFont="1" applyFill="1" applyBorder="1" applyAlignment="1" applyProtection="1">
      <alignment horizontal="right" vertical="center"/>
      <protection locked="0"/>
    </xf>
    <xf numFmtId="44" fontId="4" fillId="3" borderId="86" xfId="0" applyNumberFormat="1" applyFont="1" applyFill="1" applyBorder="1" applyAlignment="1" applyProtection="1">
      <alignment horizontal="right" vertical="center"/>
      <protection locked="0"/>
    </xf>
    <xf numFmtId="44" fontId="15" fillId="7" borderId="110" xfId="0" applyNumberFormat="1" applyFont="1" applyFill="1" applyBorder="1" applyAlignment="1" applyProtection="1">
      <alignment horizontal="right" vertical="center"/>
    </xf>
    <xf numFmtId="44" fontId="17" fillId="3" borderId="33" xfId="0" applyNumberFormat="1" applyFont="1" applyFill="1" applyBorder="1" applyAlignment="1" applyProtection="1">
      <alignment horizontal="right" vertical="center"/>
      <protection locked="0"/>
    </xf>
    <xf numFmtId="44" fontId="17" fillId="3" borderId="34" xfId="0" applyNumberFormat="1" applyFont="1" applyFill="1" applyBorder="1" applyAlignment="1" applyProtection="1">
      <alignment horizontal="right" vertical="center"/>
      <protection locked="0"/>
    </xf>
    <xf numFmtId="44" fontId="15" fillId="0" borderId="111" xfId="0" applyNumberFormat="1" applyFont="1" applyBorder="1" applyAlignment="1" applyProtection="1">
      <alignment horizontal="right" vertical="center"/>
    </xf>
    <xf numFmtId="44" fontId="15" fillId="0" borderId="112" xfId="0" applyNumberFormat="1" applyFont="1" applyBorder="1" applyAlignment="1" applyProtection="1">
      <alignment horizontal="right" vertical="center"/>
    </xf>
    <xf numFmtId="44" fontId="15" fillId="8" borderId="111" xfId="0" applyNumberFormat="1" applyFont="1" applyFill="1" applyBorder="1" applyAlignment="1" applyProtection="1">
      <alignment horizontal="right" vertical="center"/>
    </xf>
    <xf numFmtId="44" fontId="15" fillId="0" borderId="113" xfId="0" applyNumberFormat="1" applyFont="1" applyBorder="1" applyAlignment="1" applyProtection="1">
      <alignment horizontal="right" vertical="center"/>
    </xf>
    <xf numFmtId="44" fontId="15" fillId="8" borderId="93" xfId="0" applyNumberFormat="1" applyFont="1" applyFill="1" applyBorder="1" applyAlignment="1">
      <alignment vertical="center"/>
    </xf>
    <xf numFmtId="0" fontId="7" fillId="2" borderId="114" xfId="0" applyFont="1" applyFill="1" applyBorder="1" applyAlignment="1" applyProtection="1">
      <alignment horizontal="center" vertical="center" wrapText="1"/>
    </xf>
    <xf numFmtId="0" fontId="4" fillId="0" borderId="0" xfId="0" applyFont="1" applyBorder="1" applyAlignment="1">
      <alignment horizontal="right" vertical="center"/>
    </xf>
    <xf numFmtId="0" fontId="40" fillId="0" borderId="10" xfId="0" applyFont="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172" fontId="15" fillId="9" borderId="47" xfId="0" applyNumberFormat="1" applyFont="1" applyFill="1" applyBorder="1" applyAlignment="1" applyProtection="1">
      <alignment vertical="center"/>
    </xf>
    <xf numFmtId="0" fontId="7" fillId="10" borderId="6" xfId="0" applyFont="1" applyFill="1" applyBorder="1" applyAlignment="1" applyProtection="1">
      <alignment horizontal="center" vertical="center" wrapText="1"/>
    </xf>
    <xf numFmtId="44" fontId="4" fillId="0" borderId="47" xfId="0" applyNumberFormat="1" applyFont="1" applyFill="1" applyBorder="1" applyAlignment="1" applyProtection="1">
      <alignment horizontal="right" vertical="center"/>
    </xf>
    <xf numFmtId="44" fontId="4" fillId="0" borderId="86" xfId="0" applyNumberFormat="1" applyFont="1" applyFill="1" applyBorder="1" applyAlignment="1" applyProtection="1">
      <alignment horizontal="right" vertical="center"/>
    </xf>
    <xf numFmtId="174" fontId="7" fillId="0" borderId="115" xfId="0" applyNumberFormat="1" applyFont="1" applyFill="1" applyBorder="1" applyAlignment="1" applyProtection="1">
      <alignment horizontal="right" vertical="center"/>
    </xf>
    <xf numFmtId="44" fontId="4" fillId="0" borderId="116" xfId="0" applyNumberFormat="1" applyFont="1" applyFill="1" applyBorder="1" applyAlignment="1" applyProtection="1">
      <alignment horizontal="right" vertical="center"/>
    </xf>
    <xf numFmtId="0" fontId="7" fillId="10" borderId="117" xfId="0" applyFont="1" applyFill="1" applyBorder="1" applyAlignment="1" applyProtection="1">
      <alignment horizontal="center" vertical="center" wrapText="1"/>
    </xf>
    <xf numFmtId="0" fontId="15" fillId="3" borderId="47" xfId="0" applyFont="1" applyFill="1" applyBorder="1" applyAlignment="1" applyProtection="1">
      <alignment vertical="center"/>
      <protection locked="0"/>
    </xf>
    <xf numFmtId="0" fontId="15" fillId="0" borderId="118" xfId="0" applyFont="1" applyFill="1" applyBorder="1" applyAlignment="1" applyProtection="1">
      <alignment horizontal="right" vertical="center"/>
    </xf>
    <xf numFmtId="0" fontId="34" fillId="0" borderId="0" xfId="0" applyFont="1" applyFill="1"/>
    <xf numFmtId="0" fontId="82" fillId="0" borderId="0" xfId="0" applyFont="1" applyFill="1"/>
    <xf numFmtId="0" fontId="26" fillId="0" borderId="119" xfId="0" applyFont="1" applyFill="1" applyBorder="1" applyAlignment="1"/>
    <xf numFmtId="0" fontId="26" fillId="0" borderId="38" xfId="0" applyFont="1" applyFill="1" applyBorder="1" applyAlignment="1"/>
    <xf numFmtId="0" fontId="26" fillId="0" borderId="38" xfId="0" applyFont="1" applyFill="1" applyBorder="1" applyAlignment="1" applyProtection="1">
      <alignment wrapText="1"/>
    </xf>
    <xf numFmtId="0" fontId="26" fillId="0" borderId="38" xfId="0" applyFont="1" applyFill="1" applyBorder="1" applyAlignment="1" applyProtection="1"/>
    <xf numFmtId="0" fontId="26" fillId="0" borderId="38" xfId="0" applyFont="1" applyFill="1" applyBorder="1" applyAlignment="1" applyProtection="1">
      <alignment horizontal="center" wrapText="1"/>
    </xf>
    <xf numFmtId="0" fontId="26" fillId="0" borderId="120" xfId="0" applyFont="1" applyFill="1" applyBorder="1" applyAlignment="1">
      <alignment horizontal="center"/>
    </xf>
    <xf numFmtId="0" fontId="74" fillId="0" borderId="121" xfId="0" applyFont="1" applyFill="1" applyBorder="1" applyAlignment="1">
      <alignment vertical="center"/>
    </xf>
    <xf numFmtId="0" fontId="74" fillId="0" borderId="5" xfId="0" applyFont="1" applyBorder="1"/>
    <xf numFmtId="9" fontId="74" fillId="0" borderId="5" xfId="15" applyFont="1" applyFill="1" applyBorder="1" applyAlignment="1">
      <alignment horizontal="center" vertical="center" wrapText="1"/>
    </xf>
    <xf numFmtId="0" fontId="74" fillId="0" borderId="5" xfId="0" applyFont="1" applyFill="1" applyBorder="1" applyAlignment="1">
      <alignment vertical="center"/>
    </xf>
    <xf numFmtId="9" fontId="74" fillId="0" borderId="5" xfId="15" applyFont="1" applyFill="1" applyBorder="1" applyAlignment="1">
      <alignment vertical="center"/>
    </xf>
    <xf numFmtId="10" fontId="74" fillId="0" borderId="122" xfId="0" applyNumberFormat="1" applyFont="1" applyFill="1" applyBorder="1" applyAlignment="1">
      <alignment vertical="center"/>
    </xf>
    <xf numFmtId="0" fontId="74" fillId="0" borderId="123" xfId="0" applyFont="1" applyFill="1" applyBorder="1" applyAlignment="1">
      <alignment vertical="center"/>
    </xf>
    <xf numFmtId="0" fontId="74" fillId="0" borderId="109" xfId="0" applyFont="1" applyBorder="1"/>
    <xf numFmtId="9" fontId="74" fillId="0" borderId="109" xfId="15" applyFont="1" applyFill="1" applyBorder="1" applyAlignment="1">
      <alignment horizontal="center" vertical="center" wrapText="1"/>
    </xf>
    <xf numFmtId="0" fontId="74" fillId="0" borderId="109" xfId="0" applyFont="1" applyFill="1" applyBorder="1" applyAlignment="1">
      <alignment vertical="center"/>
    </xf>
    <xf numFmtId="9" fontId="74" fillId="0" borderId="109" xfId="15" applyFont="1" applyFill="1" applyBorder="1" applyAlignment="1">
      <alignment vertical="center"/>
    </xf>
    <xf numFmtId="10" fontId="74" fillId="0" borderId="124" xfId="0" applyNumberFormat="1" applyFont="1" applyFill="1" applyBorder="1" applyAlignment="1">
      <alignment vertical="center"/>
    </xf>
    <xf numFmtId="0" fontId="74" fillId="0" borderId="0" xfId="0" applyFont="1" applyFill="1" applyBorder="1" applyAlignment="1">
      <alignment vertical="center"/>
    </xf>
    <xf numFmtId="0" fontId="74" fillId="0" borderId="0" xfId="0" applyFont="1" applyBorder="1"/>
    <xf numFmtId="9" fontId="74" fillId="0" borderId="0" xfId="15" applyFont="1" applyFill="1" applyBorder="1" applyAlignment="1">
      <alignment horizontal="center" vertical="center" wrapText="1"/>
    </xf>
    <xf numFmtId="9" fontId="74" fillId="0" borderId="0" xfId="15" applyFont="1" applyFill="1" applyBorder="1" applyAlignment="1">
      <alignment vertical="center"/>
    </xf>
    <xf numFmtId="10" fontId="74" fillId="0" borderId="0" xfId="0" applyNumberFormat="1" applyFont="1" applyFill="1" applyBorder="1" applyAlignment="1">
      <alignment vertical="center"/>
    </xf>
    <xf numFmtId="0" fontId="4" fillId="0" borderId="5" xfId="0" applyFont="1" applyBorder="1"/>
    <xf numFmtId="0" fontId="83" fillId="0" borderId="5" xfId="0" applyFont="1" applyBorder="1"/>
    <xf numFmtId="170" fontId="4" fillId="0" borderId="0" xfId="15" applyNumberFormat="1" applyFont="1" applyFill="1" applyBorder="1" applyAlignment="1" applyProtection="1">
      <alignment vertical="center"/>
    </xf>
    <xf numFmtId="44" fontId="7" fillId="0" borderId="6" xfId="0" applyNumberFormat="1" applyFont="1" applyBorder="1" applyAlignment="1" applyProtection="1">
      <alignment vertical="center"/>
    </xf>
    <xf numFmtId="44" fontId="4" fillId="0" borderId="10" xfId="0" applyNumberFormat="1" applyFont="1" applyFill="1" applyBorder="1" applyAlignment="1" applyProtection="1">
      <alignment vertical="center"/>
    </xf>
    <xf numFmtId="44" fontId="4" fillId="0" borderId="22" xfId="0" applyNumberFormat="1" applyFont="1" applyFill="1" applyBorder="1" applyAlignment="1" applyProtection="1">
      <alignment vertical="center"/>
    </xf>
    <xf numFmtId="44" fontId="5" fillId="0" borderId="10" xfId="0" applyNumberFormat="1" applyFont="1" applyFill="1" applyBorder="1" applyAlignment="1" applyProtection="1">
      <alignment vertical="center"/>
    </xf>
    <xf numFmtId="44" fontId="4" fillId="0" borderId="73" xfId="0" applyNumberFormat="1" applyFont="1" applyBorder="1" applyAlignment="1" applyProtection="1">
      <alignment vertical="center"/>
    </xf>
    <xf numFmtId="44" fontId="6" fillId="0" borderId="117" xfId="0" applyNumberFormat="1" applyFont="1" applyFill="1" applyBorder="1" applyAlignment="1" applyProtection="1">
      <alignment vertical="center"/>
    </xf>
    <xf numFmtId="44" fontId="6" fillId="0" borderId="31" xfId="0" applyNumberFormat="1" applyFont="1" applyFill="1" applyBorder="1" applyAlignment="1" applyProtection="1">
      <alignment vertical="center"/>
    </xf>
    <xf numFmtId="44" fontId="5" fillId="0" borderId="117" xfId="0" applyNumberFormat="1" applyFont="1" applyFill="1" applyBorder="1" applyAlignment="1" applyProtection="1">
      <alignment vertical="center"/>
    </xf>
    <xf numFmtId="44" fontId="4" fillId="0" borderId="10" xfId="0" applyNumberFormat="1" applyFont="1" applyBorder="1" applyAlignment="1" applyProtection="1">
      <alignment vertical="center"/>
    </xf>
    <xf numFmtId="44" fontId="4" fillId="0" borderId="117" xfId="0" applyNumberFormat="1" applyFont="1" applyBorder="1" applyAlignment="1" applyProtection="1">
      <alignment vertical="center"/>
    </xf>
    <xf numFmtId="44" fontId="7" fillId="0" borderId="22" xfId="0" applyNumberFormat="1" applyFont="1" applyBorder="1" applyAlignment="1" applyProtection="1">
      <alignment vertical="center"/>
    </xf>
    <xf numFmtId="44" fontId="74" fillId="0" borderId="73" xfId="0" applyNumberFormat="1" applyFont="1" applyFill="1" applyBorder="1" applyAlignment="1" applyProtection="1">
      <alignment vertical="center"/>
    </xf>
    <xf numFmtId="44" fontId="6" fillId="0" borderId="10" xfId="0" applyNumberFormat="1" applyFont="1" applyFill="1" applyBorder="1" applyAlignment="1" applyProtection="1">
      <alignment vertical="center"/>
    </xf>
    <xf numFmtId="44" fontId="5" fillId="0" borderId="39" xfId="0" applyNumberFormat="1" applyFont="1" applyFill="1" applyBorder="1" applyAlignment="1" applyProtection="1">
      <alignment vertical="center"/>
    </xf>
    <xf numFmtId="44" fontId="4" fillId="0" borderId="73" xfId="0" applyNumberFormat="1" applyFont="1" applyFill="1" applyBorder="1" applyAlignment="1" applyProtection="1">
      <alignment vertical="center"/>
    </xf>
    <xf numFmtId="0" fontId="7" fillId="0" borderId="3" xfId="0" applyFont="1" applyFill="1" applyBorder="1" applyAlignment="1" applyProtection="1">
      <alignment vertical="center"/>
    </xf>
    <xf numFmtId="0" fontId="15" fillId="0" borderId="15" xfId="0" applyFont="1" applyFill="1" applyBorder="1" applyAlignment="1" applyProtection="1">
      <alignment horizontal="right" vertical="center"/>
    </xf>
    <xf numFmtId="0" fontId="15" fillId="0" borderId="16" xfId="0" applyFont="1" applyFill="1" applyBorder="1" applyAlignment="1" applyProtection="1">
      <alignment horizontal="right" vertical="center"/>
    </xf>
    <xf numFmtId="0" fontId="15" fillId="0" borderId="17" xfId="0" applyFont="1" applyFill="1" applyBorder="1" applyAlignment="1" applyProtection="1">
      <alignment horizontal="right" vertical="center"/>
    </xf>
    <xf numFmtId="0" fontId="15" fillId="0" borderId="16" xfId="0" applyFont="1" applyBorder="1" applyAlignment="1" applyProtection="1">
      <alignment horizontal="right" vertical="center"/>
    </xf>
    <xf numFmtId="0" fontId="15" fillId="0" borderId="125" xfId="0" applyFont="1" applyFill="1" applyBorder="1" applyAlignment="1" applyProtection="1">
      <alignment horizontal="right" vertical="center"/>
    </xf>
    <xf numFmtId="0" fontId="15" fillId="0" borderId="126" xfId="0" applyFont="1" applyFill="1" applyBorder="1" applyAlignment="1" applyProtection="1">
      <alignment horizontal="right" vertical="center"/>
    </xf>
    <xf numFmtId="0" fontId="15" fillId="0" borderId="127" xfId="0" applyFont="1" applyFill="1" applyBorder="1" applyAlignment="1" applyProtection="1">
      <alignment horizontal="right" vertical="center"/>
    </xf>
    <xf numFmtId="0" fontId="15" fillId="0" borderId="128" xfId="0" applyFont="1" applyFill="1" applyBorder="1" applyAlignment="1" applyProtection="1">
      <alignment horizontal="right" vertical="center"/>
    </xf>
    <xf numFmtId="0" fontId="15" fillId="0" borderId="129" xfId="0" applyFont="1" applyFill="1" applyBorder="1" applyAlignment="1" applyProtection="1">
      <alignment horizontal="right" vertical="center"/>
    </xf>
    <xf numFmtId="0" fontId="15" fillId="0" borderId="130" xfId="0" applyFont="1" applyFill="1" applyBorder="1" applyAlignment="1" applyProtection="1">
      <alignment horizontal="right" vertical="center"/>
    </xf>
    <xf numFmtId="0" fontId="4" fillId="0" borderId="101" xfId="0" applyFont="1" applyFill="1" applyBorder="1" applyAlignment="1" applyProtection="1">
      <alignment horizontal="right" vertical="center"/>
    </xf>
    <xf numFmtId="0" fontId="4" fillId="0" borderId="102" xfId="0" applyFont="1" applyFill="1" applyBorder="1" applyAlignment="1" applyProtection="1">
      <alignment horizontal="right" vertical="center"/>
    </xf>
    <xf numFmtId="0" fontId="4" fillId="0" borderId="103" xfId="0" applyFont="1" applyFill="1" applyBorder="1" applyAlignment="1" applyProtection="1">
      <alignment horizontal="right" vertical="center"/>
    </xf>
    <xf numFmtId="0" fontId="15" fillId="5" borderId="23" xfId="0" applyFont="1" applyFill="1" applyBorder="1" applyAlignment="1" applyProtection="1">
      <alignment horizontal="right" vertical="center"/>
    </xf>
    <xf numFmtId="0" fontId="15" fillId="0" borderId="2" xfId="0" applyFont="1" applyBorder="1" applyAlignment="1" applyProtection="1">
      <alignment horizontal="right" vertical="center"/>
    </xf>
    <xf numFmtId="0" fontId="15" fillId="5" borderId="65" xfId="0" applyFont="1" applyFill="1" applyBorder="1" applyAlignment="1" applyProtection="1">
      <alignment horizontal="right" vertical="center"/>
    </xf>
    <xf numFmtId="0" fontId="15" fillId="0" borderId="15" xfId="0" applyFont="1" applyBorder="1" applyAlignment="1" applyProtection="1">
      <alignment horizontal="right" vertical="center"/>
    </xf>
    <xf numFmtId="44" fontId="7" fillId="0" borderId="59" xfId="0" applyNumberFormat="1" applyFont="1" applyBorder="1" applyAlignment="1" applyProtection="1">
      <alignment vertical="center"/>
    </xf>
    <xf numFmtId="44" fontId="7" fillId="0" borderId="77" xfId="0" applyNumberFormat="1" applyFont="1" applyBorder="1" applyAlignment="1" applyProtection="1">
      <alignment vertical="center"/>
    </xf>
    <xf numFmtId="44" fontId="4" fillId="0" borderId="117" xfId="0" applyNumberFormat="1" applyFont="1" applyFill="1" applyBorder="1" applyAlignment="1" applyProtection="1">
      <alignment vertical="center"/>
    </xf>
    <xf numFmtId="44" fontId="5" fillId="0" borderId="44" xfId="0" applyNumberFormat="1" applyFont="1" applyFill="1" applyBorder="1" applyAlignment="1" applyProtection="1">
      <alignment vertical="center"/>
    </xf>
    <xf numFmtId="44" fontId="5" fillId="0" borderId="42" xfId="0" applyNumberFormat="1" applyFont="1" applyFill="1" applyBorder="1" applyAlignment="1" applyProtection="1">
      <alignment vertical="center"/>
    </xf>
    <xf numFmtId="44" fontId="74" fillId="0" borderId="60" xfId="0" applyNumberFormat="1" applyFont="1" applyFill="1" applyBorder="1" applyAlignment="1" applyProtection="1">
      <alignment vertical="center"/>
    </xf>
    <xf numFmtId="0" fontId="38" fillId="0" borderId="22" xfId="0" applyFont="1" applyBorder="1" applyAlignment="1" applyProtection="1">
      <alignment horizontal="left" vertical="center"/>
    </xf>
    <xf numFmtId="44" fontId="15" fillId="3" borderId="38" xfId="0" applyNumberFormat="1" applyFont="1" applyFill="1" applyBorder="1" applyAlignment="1" applyProtection="1">
      <alignment horizontal="right" vertical="center"/>
      <protection locked="0"/>
    </xf>
    <xf numFmtId="44" fontId="15" fillId="3" borderId="5" xfId="0" applyNumberFormat="1" applyFont="1" applyFill="1" applyBorder="1" applyAlignment="1" applyProtection="1">
      <alignment horizontal="right" vertical="center"/>
      <protection locked="0"/>
    </xf>
    <xf numFmtId="44" fontId="4" fillId="7" borderId="110" xfId="0" applyNumberFormat="1" applyFont="1" applyFill="1" applyBorder="1" applyAlignment="1" applyProtection="1">
      <alignment horizontal="right" vertical="center"/>
    </xf>
    <xf numFmtId="44" fontId="4" fillId="7" borderId="75" xfId="0" applyNumberFormat="1" applyFont="1" applyFill="1" applyBorder="1" applyAlignment="1" applyProtection="1">
      <alignment horizontal="right" vertical="center"/>
    </xf>
    <xf numFmtId="44" fontId="15" fillId="3" borderId="66" xfId="0" applyNumberFormat="1" applyFont="1" applyFill="1" applyBorder="1" applyAlignment="1" applyProtection="1">
      <alignment horizontal="right" vertical="center"/>
      <protection locked="0"/>
    </xf>
    <xf numFmtId="44" fontId="15" fillId="3" borderId="79" xfId="0" applyNumberFormat="1" applyFont="1" applyFill="1" applyBorder="1" applyAlignment="1" applyProtection="1">
      <alignment horizontal="right" vertical="center"/>
      <protection locked="0"/>
    </xf>
    <xf numFmtId="44" fontId="15" fillId="3" borderId="12" xfId="0" applyNumberFormat="1" applyFont="1" applyFill="1" applyBorder="1" applyAlignment="1" applyProtection="1">
      <alignment horizontal="right" vertical="center"/>
      <protection locked="0"/>
    </xf>
    <xf numFmtId="0" fontId="7" fillId="2" borderId="33" xfId="0" applyFont="1" applyFill="1" applyBorder="1" applyAlignment="1" applyProtection="1">
      <alignment horizontal="center" vertical="center" wrapText="1"/>
    </xf>
    <xf numFmtId="0" fontId="52" fillId="0" borderId="4" xfId="0" applyFont="1" applyFill="1" applyBorder="1" applyAlignment="1" applyProtection="1">
      <alignment horizontal="center" vertical="center"/>
    </xf>
    <xf numFmtId="44" fontId="15" fillId="3" borderId="77" xfId="0" applyNumberFormat="1" applyFont="1" applyFill="1" applyBorder="1" applyAlignment="1" applyProtection="1">
      <alignment horizontal="right" vertical="center"/>
      <protection locked="0"/>
    </xf>
    <xf numFmtId="171" fontId="4" fillId="0" borderId="20" xfId="15" applyNumberFormat="1" applyFont="1" applyFill="1" applyBorder="1" applyAlignment="1" applyProtection="1">
      <alignment vertical="center"/>
    </xf>
    <xf numFmtId="0" fontId="13" fillId="0" borderId="0" xfId="0" applyFont="1" applyAlignment="1">
      <alignment vertical="center" wrapText="1"/>
    </xf>
    <xf numFmtId="0" fontId="50" fillId="0" borderId="0" xfId="0" applyFont="1" applyBorder="1" applyAlignment="1">
      <alignment horizontal="left" vertical="center"/>
    </xf>
    <xf numFmtId="4" fontId="14" fillId="0" borderId="7" xfId="0" applyNumberFormat="1" applyFont="1" applyBorder="1" applyAlignment="1">
      <alignment horizontal="right" vertical="center"/>
    </xf>
    <xf numFmtId="0" fontId="14" fillId="0" borderId="0" xfId="0" applyFont="1" applyBorder="1" applyAlignment="1">
      <alignment horizontal="right" vertical="center"/>
    </xf>
    <xf numFmtId="0" fontId="1" fillId="0" borderId="22" xfId="0" applyFont="1" applyFill="1" applyBorder="1" applyAlignment="1">
      <alignment vertical="center"/>
    </xf>
    <xf numFmtId="0" fontId="14" fillId="0" borderId="0" xfId="0" applyFont="1" applyAlignment="1">
      <alignment horizontal="center" vertical="top" wrapText="1"/>
    </xf>
    <xf numFmtId="0" fontId="73" fillId="0" borderId="0" xfId="0" applyFont="1" applyAlignment="1">
      <alignment vertical="center" wrapText="1"/>
    </xf>
    <xf numFmtId="0" fontId="13" fillId="0" borderId="0" xfId="0" applyFont="1" applyAlignment="1">
      <alignment horizontal="center" vertical="top" wrapText="1"/>
    </xf>
    <xf numFmtId="0" fontId="84" fillId="0" borderId="0" xfId="0" applyFont="1" applyAlignment="1">
      <alignment vertical="center" wrapText="1"/>
    </xf>
    <xf numFmtId="0" fontId="85" fillId="0" borderId="0" xfId="0" applyFont="1" applyAlignment="1">
      <alignment vertical="center" wrapText="1"/>
    </xf>
    <xf numFmtId="0" fontId="74" fillId="0" borderId="0" xfId="0" applyFont="1" applyAlignment="1">
      <alignment vertical="center" wrapText="1"/>
    </xf>
    <xf numFmtId="0" fontId="14" fillId="0" borderId="0" xfId="0" applyFont="1" applyAlignment="1">
      <alignment horizontal="center" vertical="center" wrapText="1"/>
    </xf>
    <xf numFmtId="178" fontId="38" fillId="0" borderId="5" xfId="0" applyNumberFormat="1" applyFont="1" applyBorder="1" applyAlignment="1">
      <alignment horizontal="left" vertical="center"/>
    </xf>
    <xf numFmtId="179" fontId="38" fillId="0" borderId="5" xfId="0" applyNumberFormat="1" applyFont="1" applyBorder="1" applyAlignment="1" applyProtection="1">
      <alignment vertical="center"/>
    </xf>
    <xf numFmtId="178" fontId="38" fillId="0" borderId="5" xfId="0" applyNumberFormat="1" applyFont="1" applyBorder="1" applyAlignment="1" applyProtection="1">
      <alignment horizontal="left" vertical="center"/>
    </xf>
    <xf numFmtId="179" fontId="38" fillId="0" borderId="5" xfId="0" applyNumberFormat="1" applyFont="1" applyBorder="1" applyAlignment="1" applyProtection="1">
      <alignment horizontal="left" vertical="center"/>
    </xf>
    <xf numFmtId="0" fontId="13" fillId="0" borderId="41" xfId="0" applyFont="1" applyBorder="1" applyAlignment="1">
      <alignment vertical="center"/>
    </xf>
    <xf numFmtId="0" fontId="48" fillId="0" borderId="40" xfId="0" applyFont="1" applyBorder="1" applyAlignment="1">
      <alignment horizontal="left" vertical="center"/>
    </xf>
    <xf numFmtId="0" fontId="48" fillId="0" borderId="23" xfId="0" applyFont="1" applyBorder="1" applyAlignment="1">
      <alignment vertical="center"/>
    </xf>
    <xf numFmtId="4" fontId="48" fillId="0" borderId="40" xfId="0" applyNumberFormat="1" applyFont="1" applyBorder="1" applyAlignment="1">
      <alignment horizontal="left" vertical="center"/>
    </xf>
    <xf numFmtId="0" fontId="86" fillId="0" borderId="23" xfId="0" applyFont="1" applyBorder="1" applyAlignment="1">
      <alignment horizontal="left" vertical="center"/>
    </xf>
    <xf numFmtId="9" fontId="1" fillId="0" borderId="0" xfId="15" applyFont="1" applyBorder="1" applyAlignment="1" applyProtection="1">
      <alignment vertical="center"/>
    </xf>
    <xf numFmtId="9" fontId="1" fillId="0" borderId="0" xfId="15" applyFont="1" applyAlignment="1">
      <alignment vertical="center"/>
    </xf>
    <xf numFmtId="0" fontId="57" fillId="2" borderId="139" xfId="0" applyFont="1" applyFill="1" applyBorder="1" applyAlignment="1" applyProtection="1">
      <alignment horizontal="center" vertical="center" wrapText="1"/>
    </xf>
    <xf numFmtId="0" fontId="62" fillId="0" borderId="140" xfId="0" applyFont="1" applyBorder="1" applyAlignment="1">
      <alignment horizontal="center" vertical="center" wrapText="1"/>
    </xf>
    <xf numFmtId="0" fontId="62" fillId="0" borderId="147" xfId="0" applyFont="1" applyBorder="1" applyAlignment="1">
      <alignment horizontal="center" vertical="center" wrapText="1"/>
    </xf>
    <xf numFmtId="0" fontId="28" fillId="5" borderId="2"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9" xfId="0" applyFont="1" applyBorder="1" applyAlignment="1">
      <alignment vertical="center"/>
    </xf>
    <xf numFmtId="0" fontId="13" fillId="3" borderId="57" xfId="0" applyFont="1" applyFill="1" applyBorder="1" applyAlignment="1" applyProtection="1">
      <alignment vertical="center"/>
      <protection locked="0"/>
    </xf>
    <xf numFmtId="0" fontId="13" fillId="3" borderId="14" xfId="0" applyFont="1" applyFill="1" applyBorder="1" applyAlignment="1" applyProtection="1">
      <alignment vertical="center"/>
      <protection locked="0"/>
    </xf>
    <xf numFmtId="0" fontId="28"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0" xfId="0" applyFont="1" applyFill="1" applyBorder="1" applyAlignment="1">
      <alignment vertical="center"/>
    </xf>
    <xf numFmtId="171" fontId="17" fillId="0" borderId="139" xfId="0" applyNumberFormat="1" applyFont="1" applyFill="1" applyBorder="1" applyAlignment="1" applyProtection="1">
      <alignment horizontal="left" vertical="center" wrapText="1"/>
    </xf>
    <xf numFmtId="171" fontId="14" fillId="0" borderId="140" xfId="0" applyNumberFormat="1" applyFont="1" applyBorder="1" applyAlignment="1" applyProtection="1">
      <alignment vertical="center" wrapText="1"/>
    </xf>
    <xf numFmtId="0" fontId="13" fillId="0" borderId="140" xfId="0" applyFont="1" applyBorder="1" applyAlignment="1" applyProtection="1">
      <alignment vertical="center"/>
    </xf>
    <xf numFmtId="0" fontId="13" fillId="0" borderId="96" xfId="0" applyFont="1" applyBorder="1" applyAlignment="1" applyProtection="1">
      <alignment vertical="center"/>
    </xf>
    <xf numFmtId="0" fontId="4" fillId="0" borderId="43" xfId="0" applyFont="1" applyFill="1" applyBorder="1" applyAlignment="1" applyProtection="1">
      <alignment horizontal="left" vertical="center" wrapText="1"/>
    </xf>
    <xf numFmtId="0" fontId="4" fillId="0" borderId="58"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7" fillId="0" borderId="87" xfId="0" applyFont="1" applyFill="1" applyBorder="1" applyAlignment="1" applyProtection="1">
      <alignment horizontal="left" vertical="center" wrapText="1"/>
    </xf>
    <xf numFmtId="0" fontId="4" fillId="0" borderId="88" xfId="0" applyFont="1" applyFill="1" applyBorder="1" applyAlignment="1" applyProtection="1">
      <alignment horizontal="left" vertical="center" wrapText="1"/>
    </xf>
    <xf numFmtId="0" fontId="13" fillId="0" borderId="88" xfId="0" applyFont="1" applyBorder="1" applyAlignment="1" applyProtection="1">
      <alignment horizontal="left" vertical="center" wrapText="1"/>
    </xf>
    <xf numFmtId="171" fontId="29" fillId="2" borderId="135" xfId="0" applyNumberFormat="1" applyFont="1" applyFill="1" applyBorder="1" applyAlignment="1" applyProtection="1">
      <alignment horizontal="center" vertical="center" wrapText="1"/>
    </xf>
    <xf numFmtId="171" fontId="13" fillId="0" borderId="136" xfId="0" applyNumberFormat="1" applyFont="1" applyBorder="1" applyAlignment="1" applyProtection="1">
      <alignment horizontal="center" vertical="center" wrapText="1"/>
    </xf>
    <xf numFmtId="0" fontId="13" fillId="0" borderId="137" xfId="0" applyFont="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31" fillId="0" borderId="4" xfId="0" applyFont="1" applyFill="1" applyBorder="1" applyAlignment="1" applyProtection="1">
      <alignment horizontal="center" vertical="center"/>
    </xf>
    <xf numFmtId="0" fontId="9" fillId="0" borderId="45" xfId="0" applyFont="1" applyFill="1" applyBorder="1" applyAlignment="1">
      <alignment vertical="top" wrapText="1"/>
    </xf>
    <xf numFmtId="0" fontId="0" fillId="0" borderId="58" xfId="0" applyBorder="1" applyAlignment="1">
      <alignment vertical="top" wrapText="1"/>
    </xf>
    <xf numFmtId="0" fontId="4" fillId="0" borderId="138" xfId="0" applyFont="1" applyFill="1" applyBorder="1" applyAlignment="1" applyProtection="1">
      <alignment horizontal="left" vertical="center" wrapText="1"/>
    </xf>
    <xf numFmtId="0" fontId="4" fillId="0" borderId="132" xfId="0" applyFont="1" applyBorder="1" applyAlignment="1" applyProtection="1">
      <alignment horizontal="left" vertical="center"/>
    </xf>
    <xf numFmtId="0" fontId="4" fillId="0" borderId="133" xfId="0" applyFont="1" applyBorder="1" applyAlignment="1" applyProtection="1">
      <alignment horizontal="left" vertical="center"/>
    </xf>
    <xf numFmtId="171" fontId="17" fillId="0" borderId="134" xfId="0" applyNumberFormat="1" applyFont="1" applyFill="1" applyBorder="1" applyAlignment="1" applyProtection="1">
      <alignment horizontal="left" vertical="center" wrapText="1"/>
    </xf>
    <xf numFmtId="171" fontId="14" fillId="0" borderId="33" xfId="0" applyNumberFormat="1" applyFont="1" applyBorder="1" applyAlignment="1" applyProtection="1">
      <alignment horizontal="left" vertical="center" wrapText="1"/>
    </xf>
    <xf numFmtId="171" fontId="17" fillId="7" borderId="32" xfId="0" applyNumberFormat="1" applyFont="1" applyFill="1" applyBorder="1" applyAlignment="1" applyProtection="1">
      <alignment horizontal="left" vertical="center" wrapText="1"/>
    </xf>
    <xf numFmtId="171" fontId="13" fillId="7" borderId="30" xfId="0" applyNumberFormat="1" applyFont="1" applyFill="1" applyBorder="1" applyAlignment="1" applyProtection="1">
      <alignment horizontal="left" vertical="center"/>
    </xf>
    <xf numFmtId="171" fontId="13" fillId="7" borderId="131" xfId="0" applyNumberFormat="1" applyFont="1" applyFill="1" applyBorder="1" applyAlignment="1" applyProtection="1">
      <alignment horizontal="left" vertical="center"/>
    </xf>
    <xf numFmtId="0" fontId="45" fillId="0" borderId="89" xfId="0" applyFont="1" applyFill="1" applyBorder="1" applyAlignment="1" applyProtection="1">
      <alignment horizontal="left" vertical="center" wrapText="1"/>
    </xf>
    <xf numFmtId="0" fontId="63" fillId="0" borderId="90" xfId="0" applyFont="1" applyBorder="1" applyAlignment="1" applyProtection="1">
      <alignment horizontal="left" vertical="center"/>
    </xf>
    <xf numFmtId="0" fontId="63" fillId="0" borderId="90" xfId="0" applyFont="1" applyBorder="1" applyAlignment="1" applyProtection="1">
      <alignment vertical="center"/>
    </xf>
    <xf numFmtId="0" fontId="7" fillId="0" borderId="35" xfId="0" applyFont="1" applyFill="1" applyBorder="1" applyAlignment="1" applyProtection="1">
      <alignment horizontal="left" vertical="center" wrapText="1"/>
    </xf>
    <xf numFmtId="0" fontId="4" fillId="0" borderId="36" xfId="0" applyFont="1" applyBorder="1" applyAlignment="1" applyProtection="1">
      <alignment horizontal="left" vertical="center" wrapText="1"/>
    </xf>
    <xf numFmtId="0" fontId="13" fillId="0" borderId="36" xfId="0" applyFont="1" applyBorder="1" applyAlignment="1" applyProtection="1">
      <alignment horizontal="left" vertical="center" wrapText="1"/>
    </xf>
    <xf numFmtId="0" fontId="13" fillId="0" borderId="37" xfId="0" applyFont="1" applyBorder="1" applyAlignment="1" applyProtection="1">
      <alignment horizontal="left" vertical="center" wrapText="1"/>
    </xf>
    <xf numFmtId="0" fontId="7" fillId="0" borderId="56"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13" fillId="0" borderId="12" xfId="0" applyFont="1" applyBorder="1" applyAlignment="1" applyProtection="1">
      <alignment horizontal="left" vertical="center" wrapText="1"/>
    </xf>
    <xf numFmtId="0" fontId="4" fillId="0" borderId="58" xfId="0" applyFont="1" applyBorder="1" applyAlignment="1" applyProtection="1">
      <alignment horizontal="left" vertical="center"/>
    </xf>
    <xf numFmtId="0" fontId="4" fillId="0" borderId="46" xfId="0" applyFont="1" applyBorder="1" applyAlignment="1" applyProtection="1">
      <alignment horizontal="left" vertical="center"/>
    </xf>
    <xf numFmtId="0" fontId="15" fillId="0" borderId="3" xfId="0" applyFont="1" applyFill="1" applyBorder="1" applyAlignment="1" applyProtection="1">
      <alignment horizontal="right" vertical="center" wrapText="1"/>
    </xf>
    <xf numFmtId="0" fontId="13" fillId="0" borderId="0" xfId="0" applyFont="1" applyBorder="1" applyAlignment="1" applyProtection="1">
      <alignment horizontal="right" vertical="center" wrapText="1"/>
    </xf>
    <xf numFmtId="0" fontId="13" fillId="0" borderId="9" xfId="0" applyFont="1" applyBorder="1" applyAlignment="1" applyProtection="1">
      <alignment horizontal="right" vertical="center" wrapText="1"/>
    </xf>
    <xf numFmtId="0" fontId="38" fillId="0" borderId="125" xfId="0" applyFont="1" applyBorder="1" applyAlignment="1" applyProtection="1">
      <alignment horizontal="right" vertical="center"/>
    </xf>
    <xf numFmtId="0" fontId="38" fillId="0" borderId="126" xfId="0" applyFont="1" applyBorder="1" applyAlignment="1" applyProtection="1">
      <alignment horizontal="right" vertical="center"/>
    </xf>
    <xf numFmtId="0" fontId="38" fillId="0" borderId="127" xfId="0" applyFont="1" applyBorder="1" applyAlignment="1" applyProtection="1">
      <alignment horizontal="right" vertical="center"/>
    </xf>
    <xf numFmtId="0" fontId="15" fillId="0" borderId="3" xfId="0" applyFont="1" applyFill="1" applyBorder="1" applyAlignment="1" applyProtection="1">
      <alignment horizontal="right" vertical="center"/>
    </xf>
    <xf numFmtId="0" fontId="13" fillId="0" borderId="0" xfId="0" applyFont="1" applyBorder="1" applyAlignment="1" applyProtection="1">
      <alignment horizontal="right" vertical="center"/>
    </xf>
    <xf numFmtId="0" fontId="13" fillId="0" borderId="9" xfId="0" applyFont="1" applyBorder="1" applyAlignment="1" applyProtection="1">
      <alignment horizontal="right" vertical="center"/>
    </xf>
    <xf numFmtId="0" fontId="70" fillId="0" borderId="135" xfId="0" applyFont="1" applyFill="1" applyBorder="1" applyAlignment="1" applyProtection="1">
      <alignment horizontal="center" vertical="center" wrapText="1"/>
    </xf>
    <xf numFmtId="0" fontId="71" fillId="0" borderId="136" xfId="0" applyFont="1" applyBorder="1" applyAlignment="1">
      <alignment horizontal="center" vertical="center" wrapText="1"/>
    </xf>
    <xf numFmtId="0" fontId="72" fillId="0" borderId="137" xfId="0" applyFont="1" applyBorder="1" applyAlignment="1">
      <alignment horizontal="center" vertical="center" wrapText="1"/>
    </xf>
    <xf numFmtId="0" fontId="29" fillId="2" borderId="83"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17" fillId="3" borderId="45" xfId="0" applyFont="1" applyFill="1" applyBorder="1" applyAlignment="1" applyProtection="1">
      <alignment vertical="center"/>
      <protection locked="0"/>
    </xf>
    <xf numFmtId="0" fontId="13" fillId="3" borderId="58" xfId="0" applyFont="1" applyFill="1" applyBorder="1" applyAlignment="1" applyProtection="1">
      <alignment vertical="center"/>
      <protection locked="0"/>
    </xf>
    <xf numFmtId="0" fontId="13" fillId="3" borderId="60" xfId="0" applyFont="1" applyFill="1" applyBorder="1" applyAlignment="1" applyProtection="1">
      <alignment vertical="center"/>
      <protection locked="0"/>
    </xf>
    <xf numFmtId="0" fontId="17" fillId="3" borderId="29" xfId="0" applyFont="1" applyFill="1" applyBorder="1" applyAlignment="1" applyProtection="1">
      <alignment vertical="center"/>
      <protection locked="0"/>
    </xf>
    <xf numFmtId="0" fontId="13" fillId="3" borderId="1" xfId="0" applyFont="1" applyFill="1" applyBorder="1" applyAlignment="1" applyProtection="1">
      <alignment vertical="center"/>
      <protection locked="0"/>
    </xf>
    <xf numFmtId="0" fontId="13" fillId="3" borderId="80" xfId="0" applyFont="1" applyFill="1" applyBorder="1" applyAlignment="1" applyProtection="1">
      <alignment vertical="center"/>
      <protection locked="0"/>
    </xf>
    <xf numFmtId="0" fontId="17" fillId="3" borderId="57" xfId="0" applyFont="1" applyFill="1" applyBorder="1" applyAlignment="1" applyProtection="1">
      <alignment vertical="center"/>
      <protection locked="0"/>
    </xf>
    <xf numFmtId="0" fontId="13" fillId="3" borderId="20" xfId="0" applyFont="1" applyFill="1" applyBorder="1" applyAlignment="1" applyProtection="1">
      <alignment vertical="center"/>
      <protection locked="0"/>
    </xf>
    <xf numFmtId="0" fontId="17" fillId="3" borderId="45"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0" fontId="13" fillId="3" borderId="46" xfId="0" applyFont="1" applyFill="1" applyBorder="1" applyAlignment="1" applyProtection="1">
      <alignment vertical="center" wrapText="1"/>
      <protection locked="0"/>
    </xf>
    <xf numFmtId="0" fontId="4" fillId="0" borderId="35" xfId="0" applyFont="1" applyFill="1" applyBorder="1" applyAlignment="1" applyProtection="1">
      <alignment horizontal="left" vertical="center" wrapText="1"/>
    </xf>
    <xf numFmtId="0" fontId="4" fillId="0" borderId="37" xfId="0" applyFont="1" applyBorder="1" applyAlignment="1" applyProtection="1">
      <alignment horizontal="left" vertical="center" wrapText="1"/>
    </xf>
    <xf numFmtId="49" fontId="38" fillId="0" borderId="0" xfId="0" applyNumberFormat="1" applyFont="1" applyFill="1" applyBorder="1" applyAlignment="1" applyProtection="1">
      <alignment horizontal="left" vertical="center" wrapText="1"/>
    </xf>
    <xf numFmtId="49" fontId="50" fillId="0" borderId="0" xfId="0" applyNumberFormat="1" applyFont="1" applyBorder="1" applyAlignment="1" applyProtection="1">
      <alignment horizontal="left" vertical="center" wrapText="1"/>
    </xf>
    <xf numFmtId="0" fontId="35" fillId="0" borderId="3" xfId="0" applyFont="1" applyBorder="1" applyAlignment="1" applyProtection="1">
      <alignment horizontal="center" vertical="center"/>
    </xf>
    <xf numFmtId="0" fontId="35" fillId="0" borderId="0" xfId="0" applyFont="1" applyAlignment="1">
      <alignment horizontal="center" vertical="center"/>
    </xf>
    <xf numFmtId="0" fontId="28" fillId="0" borderId="2" xfId="0" applyFont="1" applyBorder="1" applyAlignment="1" applyProtection="1">
      <alignment horizontal="center" vertical="center" wrapText="1"/>
    </xf>
    <xf numFmtId="0" fontId="68" fillId="0" borderId="2" xfId="0" applyFont="1" applyBorder="1" applyAlignment="1">
      <alignment horizontal="center" vertical="center" wrapText="1"/>
    </xf>
    <xf numFmtId="0" fontId="68" fillId="0" borderId="39" xfId="0" applyFont="1" applyBorder="1" applyAlignment="1">
      <alignment horizontal="center" vertical="center" wrapText="1"/>
    </xf>
    <xf numFmtId="0" fontId="77" fillId="0" borderId="2" xfId="0" applyFont="1" applyBorder="1" applyAlignment="1">
      <alignment horizontal="center" vertical="center"/>
    </xf>
    <xf numFmtId="0" fontId="78" fillId="0" borderId="2" xfId="0" applyFont="1" applyBorder="1" applyAlignment="1">
      <alignment vertical="center"/>
    </xf>
    <xf numFmtId="176" fontId="28" fillId="0" borderId="0" xfId="13" applyNumberFormat="1" applyFont="1" applyBorder="1" applyAlignment="1" applyProtection="1">
      <alignment horizontal="center" vertical="center"/>
    </xf>
    <xf numFmtId="0" fontId="68" fillId="0" borderId="0" xfId="0" applyFont="1" applyAlignment="1">
      <alignment vertical="center"/>
    </xf>
    <xf numFmtId="0" fontId="68" fillId="0" borderId="10" xfId="0" applyFont="1" applyBorder="1" applyAlignment="1">
      <alignment vertical="center"/>
    </xf>
    <xf numFmtId="49" fontId="38" fillId="0" borderId="0" xfId="0" quotePrefix="1" applyNumberFormat="1" applyFont="1" applyFill="1" applyBorder="1" applyAlignment="1" applyProtection="1">
      <alignment horizontal="left" vertical="center" wrapText="1"/>
    </xf>
    <xf numFmtId="49" fontId="54" fillId="0" borderId="7" xfId="13" applyNumberFormat="1" applyFont="1" applyFill="1" applyBorder="1" applyAlignment="1" applyProtection="1">
      <alignment horizontal="left" vertical="center" wrapText="1"/>
    </xf>
    <xf numFmtId="0" fontId="13" fillId="0" borderId="7" xfId="0" applyFont="1" applyBorder="1" applyAlignment="1">
      <alignment horizontal="left" vertical="center" wrapText="1"/>
    </xf>
    <xf numFmtId="49" fontId="58" fillId="0" borderId="7" xfId="0" applyNumberFormat="1" applyFont="1" applyBorder="1" applyAlignment="1" applyProtection="1">
      <alignment horizontal="left" vertical="center" wrapText="1"/>
    </xf>
    <xf numFmtId="0" fontId="13" fillId="0" borderId="7" xfId="0" applyFont="1" applyBorder="1" applyAlignment="1">
      <alignment vertical="center"/>
    </xf>
    <xf numFmtId="0" fontId="55" fillId="0" borderId="0" xfId="0" applyFont="1" applyBorder="1" applyAlignment="1" applyProtection="1">
      <alignment horizontal="left" vertical="center"/>
    </xf>
    <xf numFmtId="0" fontId="13" fillId="0" borderId="0" xfId="0" applyFont="1" applyAlignment="1">
      <alignment horizontal="left" vertical="center"/>
    </xf>
    <xf numFmtId="0" fontId="38" fillId="0" borderId="2" xfId="0" applyNumberFormat="1" applyFont="1" applyBorder="1" applyAlignment="1" applyProtection="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vertical="center"/>
    </xf>
    <xf numFmtId="1" fontId="38" fillId="0" borderId="0" xfId="0" applyNumberFormat="1" applyFont="1" applyBorder="1" applyAlignment="1" applyProtection="1">
      <alignment horizontal="left" vertical="center"/>
    </xf>
    <xf numFmtId="0" fontId="50" fillId="0" borderId="0" xfId="0" applyFont="1" applyBorder="1" applyAlignment="1">
      <alignment horizontal="left" vertical="center"/>
    </xf>
    <xf numFmtId="0" fontId="50" fillId="0" borderId="0" xfId="0" applyFont="1" applyBorder="1" applyAlignment="1">
      <alignment vertical="center"/>
    </xf>
    <xf numFmtId="0" fontId="17" fillId="0" borderId="141" xfId="0" applyFont="1" applyFill="1" applyBorder="1" applyAlignment="1" applyProtection="1">
      <alignment horizontal="right" vertical="center"/>
    </xf>
    <xf numFmtId="0" fontId="15" fillId="0" borderId="7" xfId="0" applyFont="1" applyBorder="1" applyAlignment="1" applyProtection="1">
      <alignment vertical="center"/>
    </xf>
    <xf numFmtId="49" fontId="38" fillId="0" borderId="0" xfId="0" applyNumberFormat="1" applyFont="1" applyBorder="1" applyAlignment="1" applyProtection="1">
      <alignment vertical="center"/>
    </xf>
    <xf numFmtId="0" fontId="38" fillId="0" borderId="0" xfId="0" applyFont="1" applyBorder="1" applyAlignment="1">
      <alignment horizontal="left" vertical="center"/>
    </xf>
    <xf numFmtId="176" fontId="51" fillId="0" borderId="0" xfId="13" applyNumberFormat="1" applyFont="1" applyFill="1" applyBorder="1" applyAlignment="1" applyProtection="1">
      <alignment vertical="center"/>
    </xf>
    <xf numFmtId="0" fontId="13" fillId="0" borderId="10" xfId="0" applyFont="1" applyBorder="1" applyAlignment="1">
      <alignment vertical="center"/>
    </xf>
    <xf numFmtId="15" fontId="38" fillId="0" borderId="0" xfId="0" applyNumberFormat="1" applyFont="1" applyBorder="1" applyAlignment="1" applyProtection="1">
      <alignment horizontal="left" vertical="center"/>
    </xf>
    <xf numFmtId="0" fontId="13" fillId="0" borderId="0" xfId="0" applyFont="1" applyBorder="1" applyAlignment="1">
      <alignment vertical="center"/>
    </xf>
    <xf numFmtId="0" fontId="17" fillId="0" borderId="0" xfId="0" applyFont="1" applyBorder="1" applyAlignment="1">
      <alignment vertical="center"/>
    </xf>
    <xf numFmtId="173" fontId="51" fillId="0" borderId="0" xfId="0" applyNumberFormat="1" applyFont="1" applyBorder="1" applyAlignment="1" applyProtection="1">
      <alignment horizontal="left" vertical="center"/>
    </xf>
    <xf numFmtId="0" fontId="38" fillId="0" borderId="0" xfId="0" applyFont="1" applyFill="1" applyBorder="1" applyAlignment="1" applyProtection="1">
      <alignment horizontal="left" vertical="center"/>
    </xf>
    <xf numFmtId="0" fontId="15" fillId="6" borderId="7" xfId="0" applyFont="1" applyFill="1" applyBorder="1" applyAlignment="1" applyProtection="1">
      <alignment horizontal="left" vertical="center" wrapText="1"/>
      <protection locked="0"/>
    </xf>
    <xf numFmtId="177" fontId="38" fillId="0" borderId="0" xfId="0" applyNumberFormat="1" applyFont="1" applyFill="1" applyBorder="1" applyAlignment="1">
      <alignment horizontal="left" vertical="center" wrapText="1"/>
    </xf>
    <xf numFmtId="0" fontId="0" fillId="0" borderId="0" xfId="0" applyAlignment="1">
      <alignment vertical="center" wrapText="1"/>
    </xf>
    <xf numFmtId="0" fontId="5" fillId="0" borderId="2" xfId="0" applyFont="1" applyFill="1" applyBorder="1" applyAlignment="1" applyProtection="1">
      <alignment horizontal="right" vertical="center"/>
    </xf>
    <xf numFmtId="0" fontId="0" fillId="0" borderId="2" xfId="0" applyBorder="1" applyAlignment="1">
      <alignment horizontal="right"/>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0" borderId="0" xfId="0" applyFont="1" applyBorder="1" applyAlignment="1" applyProtection="1">
      <alignment horizontal="left" vertical="center"/>
    </xf>
    <xf numFmtId="9" fontId="4" fillId="0" borderId="3" xfId="0" applyNumberFormat="1" applyFont="1" applyFill="1" applyBorder="1" applyAlignment="1" applyProtection="1">
      <alignment vertical="center" wrapText="1"/>
    </xf>
    <xf numFmtId="0" fontId="13" fillId="0" borderId="0" xfId="0" applyFont="1" applyAlignment="1">
      <alignment vertical="center" wrapText="1"/>
    </xf>
    <xf numFmtId="0" fontId="13" fillId="0" borderId="3"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3" fillId="0" borderId="0" xfId="0" applyFont="1" applyBorder="1" applyAlignment="1" applyProtection="1">
      <alignment vertical="center" wrapText="1"/>
    </xf>
    <xf numFmtId="0" fontId="13" fillId="0" borderId="3" xfId="0" applyFont="1" applyBorder="1" applyAlignment="1" applyProtection="1">
      <alignment vertical="center"/>
    </xf>
    <xf numFmtId="0" fontId="13" fillId="0" borderId="0" xfId="0" applyFont="1" applyBorder="1" applyAlignment="1" applyProtection="1">
      <alignment vertical="center"/>
    </xf>
    <xf numFmtId="167" fontId="31" fillId="0" borderId="7" xfId="0" applyNumberFormat="1" applyFont="1" applyFill="1" applyBorder="1" applyAlignment="1" applyProtection="1">
      <alignment horizontal="right" vertical="center"/>
    </xf>
    <xf numFmtId="0" fontId="31" fillId="0" borderId="7" xfId="0" applyFont="1" applyBorder="1" applyAlignment="1" applyProtection="1">
      <alignment horizontal="right" vertical="center"/>
    </xf>
    <xf numFmtId="0" fontId="41" fillId="0" borderId="7" xfId="0" applyFont="1" applyBorder="1" applyAlignment="1" applyProtection="1">
      <alignment vertical="center"/>
    </xf>
    <xf numFmtId="0" fontId="38" fillId="0" borderId="7" xfId="0" applyFont="1" applyBorder="1" applyAlignment="1" applyProtection="1">
      <alignment horizontal="left" vertical="center"/>
    </xf>
    <xf numFmtId="0" fontId="50" fillId="0" borderId="7" xfId="0" applyFont="1" applyBorder="1" applyAlignment="1">
      <alignment vertical="center"/>
    </xf>
    <xf numFmtId="0" fontId="50" fillId="0" borderId="22" xfId="0" applyFont="1" applyBorder="1" applyAlignment="1">
      <alignment vertical="center"/>
    </xf>
    <xf numFmtId="0" fontId="17" fillId="0" borderId="3" xfId="0" applyFont="1" applyFill="1" applyBorder="1" applyAlignment="1" applyProtection="1">
      <alignment horizontal="right" vertical="center"/>
    </xf>
    <xf numFmtId="0" fontId="15" fillId="0" borderId="0" xfId="0" applyFont="1" applyBorder="1" applyAlignment="1" applyProtection="1">
      <alignment horizontal="right" vertical="center"/>
    </xf>
    <xf numFmtId="0" fontId="17" fillId="0" borderId="0" xfId="0" applyFont="1" applyFill="1" applyBorder="1" applyAlignment="1" applyProtection="1">
      <alignment horizontal="right" vertical="center"/>
    </xf>
    <xf numFmtId="0" fontId="15" fillId="0" borderId="0" xfId="0" applyFont="1" applyBorder="1" applyAlignment="1" applyProtection="1">
      <alignment vertical="center"/>
    </xf>
    <xf numFmtId="0" fontId="17" fillId="0" borderId="11" xfId="0" applyFont="1" applyFill="1" applyBorder="1" applyAlignment="1" applyProtection="1">
      <alignment horizontal="left" vertical="center" wrapText="1"/>
    </xf>
    <xf numFmtId="0" fontId="15" fillId="0" borderId="7" xfId="0" applyFont="1" applyBorder="1" applyAlignment="1" applyProtection="1">
      <alignment horizontal="left" vertical="center" wrapText="1"/>
    </xf>
    <xf numFmtId="0" fontId="79" fillId="0" borderId="2" xfId="0" applyFont="1" applyBorder="1" applyAlignment="1">
      <alignment horizontal="center" vertical="center"/>
    </xf>
    <xf numFmtId="0" fontId="37" fillId="0" borderId="0" xfId="0" applyFont="1" applyBorder="1" applyAlignment="1" applyProtection="1">
      <alignment horizontal="center" vertical="center" wrapText="1"/>
    </xf>
    <xf numFmtId="0" fontId="37" fillId="0" borderId="0" xfId="0" applyFont="1" applyBorder="1" applyAlignment="1">
      <alignment horizontal="center" vertical="center" wrapText="1"/>
    </xf>
    <xf numFmtId="0" fontId="64" fillId="0" borderId="0" xfId="0" applyFont="1" applyBorder="1" applyAlignment="1" applyProtection="1">
      <alignment horizontal="center" vertical="center"/>
    </xf>
    <xf numFmtId="0" fontId="67" fillId="0" borderId="0" xfId="0" applyFont="1" applyBorder="1" applyAlignment="1">
      <alignment horizontal="center" vertical="center"/>
    </xf>
    <xf numFmtId="0" fontId="0" fillId="0" borderId="0" xfId="0" applyBorder="1" applyAlignment="1">
      <alignment vertical="center"/>
    </xf>
    <xf numFmtId="0" fontId="0" fillId="0" borderId="10" xfId="0" applyBorder="1" applyAlignment="1">
      <alignment vertical="center"/>
    </xf>
    <xf numFmtId="0" fontId="38" fillId="0" borderId="0" xfId="0" quotePrefix="1" applyFont="1" applyFill="1" applyBorder="1" applyAlignment="1" applyProtection="1">
      <alignment horizontal="left" vertical="center" wrapText="1"/>
    </xf>
    <xf numFmtId="0" fontId="50" fillId="0" borderId="0" xfId="0" applyFont="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17" fillId="0" borderId="3" xfId="0" applyFont="1" applyBorder="1" applyAlignment="1" applyProtection="1">
      <alignment horizontal="left" vertical="center"/>
    </xf>
    <xf numFmtId="0" fontId="17" fillId="0" borderId="0" xfId="0" applyFont="1" applyBorder="1" applyAlignment="1">
      <alignment horizontal="left" vertical="center"/>
    </xf>
    <xf numFmtId="0" fontId="55" fillId="0" borderId="0" xfId="0" applyFont="1" applyBorder="1" applyAlignment="1">
      <alignment horizontal="left" vertical="center"/>
    </xf>
    <xf numFmtId="0" fontId="38" fillId="0" borderId="0" xfId="0" applyNumberFormat="1" applyFont="1" applyBorder="1" applyAlignment="1" applyProtection="1">
      <alignment horizontal="left" vertical="center"/>
    </xf>
    <xf numFmtId="0" fontId="38" fillId="0" borderId="0" xfId="0" applyFont="1" applyBorder="1" applyAlignment="1" applyProtection="1">
      <alignment horizontal="left" vertical="center"/>
    </xf>
    <xf numFmtId="177" fontId="38" fillId="0" borderId="0" xfId="0" applyNumberFormat="1" applyFont="1" applyFill="1" applyBorder="1" applyAlignment="1" applyProtection="1">
      <alignment horizontal="left" vertical="center"/>
    </xf>
    <xf numFmtId="177" fontId="50" fillId="0" borderId="0" xfId="0" applyNumberFormat="1" applyFont="1" applyFill="1" applyBorder="1" applyAlignment="1">
      <alignment vertical="center"/>
    </xf>
    <xf numFmtId="177" fontId="38" fillId="0" borderId="0" xfId="0" applyNumberFormat="1" applyFont="1" applyFill="1" applyBorder="1" applyAlignment="1">
      <alignment horizontal="left" vertical="center"/>
    </xf>
    <xf numFmtId="0" fontId="64" fillId="0" borderId="2" xfId="0"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5" fillId="0" borderId="2" xfId="0" applyFont="1" applyBorder="1" applyAlignment="1">
      <alignment vertical="center" wrapText="1"/>
    </xf>
    <xf numFmtId="0" fontId="66" fillId="0" borderId="2" xfId="0" applyFont="1" applyBorder="1" applyAlignment="1">
      <alignment vertical="center" wrapText="1"/>
    </xf>
    <xf numFmtId="0" fontId="66" fillId="0" borderId="39" xfId="0" applyFont="1" applyBorder="1" applyAlignment="1">
      <alignment vertical="center" wrapText="1"/>
    </xf>
    <xf numFmtId="0" fontId="36" fillId="0" borderId="7" xfId="0" applyFont="1" applyFill="1" applyBorder="1" applyAlignment="1" applyProtection="1">
      <alignment horizontal="right" vertical="center"/>
    </xf>
    <xf numFmtId="0" fontId="0" fillId="0" borderId="7" xfId="0" applyBorder="1" applyAlignment="1">
      <alignment horizontal="right"/>
    </xf>
    <xf numFmtId="0" fontId="13" fillId="0" borderId="0" xfId="0" applyFont="1" applyBorder="1" applyAlignment="1">
      <alignment vertical="center" wrapText="1"/>
    </xf>
    <xf numFmtId="0" fontId="17" fillId="0" borderId="142" xfId="0" applyFont="1" applyFill="1" applyBorder="1" applyAlignment="1" applyProtection="1">
      <alignment horizontal="right" vertical="center"/>
    </xf>
    <xf numFmtId="0" fontId="15" fillId="0" borderId="84" xfId="0" applyFont="1" applyBorder="1" applyAlignment="1" applyProtection="1">
      <alignment vertical="center"/>
    </xf>
    <xf numFmtId="0" fontId="49" fillId="0" borderId="3" xfId="0" applyFont="1" applyBorder="1" applyAlignment="1">
      <alignment horizontal="right" vertical="center"/>
    </xf>
    <xf numFmtId="0" fontId="49" fillId="0" borderId="0" xfId="0" applyFont="1" applyBorder="1" applyAlignment="1">
      <alignment horizontal="right" vertical="center"/>
    </xf>
    <xf numFmtId="0" fontId="15" fillId="0" borderId="9" xfId="0" applyFont="1" applyBorder="1" applyAlignment="1">
      <alignment horizontal="right" vertical="center"/>
    </xf>
    <xf numFmtId="4" fontId="14" fillId="0" borderId="11" xfId="0" applyNumberFormat="1" applyFont="1" applyBorder="1" applyAlignment="1">
      <alignment horizontal="right" vertical="center"/>
    </xf>
    <xf numFmtId="4" fontId="14" fillId="0" borderId="7" xfId="0" applyNumberFormat="1" applyFont="1" applyBorder="1" applyAlignment="1">
      <alignment horizontal="right" vertical="center"/>
    </xf>
    <xf numFmtId="4" fontId="7" fillId="0" borderId="84" xfId="0" applyNumberFormat="1" applyFont="1" applyBorder="1" applyAlignment="1">
      <alignment horizontal="right" vertical="center"/>
    </xf>
    <xf numFmtId="4" fontId="13" fillId="0" borderId="84" xfId="0" applyNumberFormat="1" applyFont="1" applyBorder="1" applyAlignment="1">
      <alignment vertical="center"/>
    </xf>
    <xf numFmtId="0" fontId="7" fillId="0" borderId="43" xfId="0" applyFont="1" applyBorder="1" applyAlignment="1">
      <alignment horizontal="right" vertical="center"/>
    </xf>
    <xf numFmtId="0" fontId="7" fillId="0" borderId="58" xfId="0" applyFont="1" applyBorder="1" applyAlignment="1">
      <alignment horizontal="right" vertical="center"/>
    </xf>
    <xf numFmtId="0" fontId="7" fillId="0" borderId="46" xfId="0" applyFont="1" applyBorder="1" applyAlignment="1">
      <alignment horizontal="right" vertical="center"/>
    </xf>
    <xf numFmtId="0" fontId="17" fillId="0" borderId="23" xfId="0" applyFont="1" applyBorder="1" applyAlignment="1">
      <alignment horizontal="right" vertical="center"/>
    </xf>
    <xf numFmtId="0" fontId="17" fillId="0" borderId="2" xfId="0" applyFont="1" applyBorder="1" applyAlignment="1">
      <alignment horizontal="right" vertical="center"/>
    </xf>
    <xf numFmtId="0" fontId="17" fillId="0" borderId="65" xfId="0" applyFont="1" applyBorder="1" applyAlignment="1">
      <alignment horizontal="right" vertical="center"/>
    </xf>
    <xf numFmtId="0" fontId="7" fillId="0" borderId="11"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23" xfId="0" applyFont="1" applyBorder="1" applyAlignment="1">
      <alignment horizontal="right" vertical="center"/>
    </xf>
    <xf numFmtId="0" fontId="7" fillId="0" borderId="2" xfId="0" applyFont="1" applyBorder="1" applyAlignment="1">
      <alignment horizontal="right" vertical="center"/>
    </xf>
    <xf numFmtId="0" fontId="7" fillId="0" borderId="65" xfId="0" applyFont="1" applyBorder="1" applyAlignment="1">
      <alignment horizontal="right" vertical="center"/>
    </xf>
    <xf numFmtId="0" fontId="21" fillId="3" borderId="54" xfId="0" applyFont="1" applyFill="1" applyBorder="1" applyAlignment="1" applyProtection="1">
      <alignment vertical="center"/>
      <protection locked="0"/>
    </xf>
    <xf numFmtId="0" fontId="21" fillId="3" borderId="17" xfId="0" applyFont="1" applyFill="1" applyBorder="1" applyAlignment="1" applyProtection="1">
      <alignment vertical="center"/>
      <protection locked="0"/>
    </xf>
    <xf numFmtId="0" fontId="21" fillId="3" borderId="146" xfId="0" applyFont="1" applyFill="1" applyBorder="1" applyAlignment="1" applyProtection="1">
      <alignment vertical="center"/>
      <protection locked="0"/>
    </xf>
    <xf numFmtId="0" fontId="21" fillId="3" borderId="145" xfId="0" applyFont="1" applyFill="1" applyBorder="1" applyAlignment="1" applyProtection="1">
      <alignment vertical="center"/>
      <protection locked="0"/>
    </xf>
    <xf numFmtId="0" fontId="21" fillId="3" borderId="143" xfId="0" applyFont="1" applyFill="1" applyBorder="1" applyAlignment="1" applyProtection="1">
      <alignment vertical="center"/>
      <protection locked="0"/>
    </xf>
    <xf numFmtId="0" fontId="21" fillId="3" borderId="144" xfId="0" applyFont="1" applyFill="1" applyBorder="1" applyAlignment="1" applyProtection="1">
      <alignment vertical="center"/>
      <protection locked="0"/>
    </xf>
    <xf numFmtId="0" fontId="13" fillId="0" borderId="45" xfId="0" applyFont="1" applyBorder="1" applyAlignment="1">
      <alignment vertical="center"/>
    </xf>
    <xf numFmtId="0" fontId="13" fillId="0" borderId="46" xfId="0" applyFont="1" applyBorder="1" applyAlignment="1">
      <alignment vertical="center"/>
    </xf>
    <xf numFmtId="0" fontId="21" fillId="3" borderId="74" xfId="0" applyFont="1" applyFill="1" applyBorder="1" applyAlignment="1" applyProtection="1">
      <alignment vertical="center"/>
      <protection locked="0"/>
    </xf>
    <xf numFmtId="0" fontId="21" fillId="3" borderId="108" xfId="0" applyFont="1" applyFill="1" applyBorder="1" applyAlignment="1" applyProtection="1">
      <alignment vertical="center"/>
      <protection locked="0"/>
    </xf>
    <xf numFmtId="0" fontId="21" fillId="3" borderId="15" xfId="0" applyFont="1" applyFill="1" applyBorder="1" applyAlignment="1" applyProtection="1">
      <alignment vertical="center"/>
      <protection locked="0"/>
    </xf>
    <xf numFmtId="0" fontId="21" fillId="3" borderId="16" xfId="0" applyFont="1" applyFill="1" applyBorder="1" applyAlignment="1" applyProtection="1">
      <alignment vertical="center"/>
      <protection locked="0"/>
    </xf>
    <xf numFmtId="0" fontId="13" fillId="0" borderId="43" xfId="0" applyFont="1" applyBorder="1" applyAlignment="1">
      <alignment vertical="center"/>
    </xf>
    <xf numFmtId="0" fontId="13" fillId="0" borderId="58" xfId="0" applyFont="1" applyBorder="1" applyAlignment="1">
      <alignment vertical="center"/>
    </xf>
    <xf numFmtId="0" fontId="21" fillId="3" borderId="106" xfId="0" applyFont="1" applyFill="1" applyBorder="1" applyAlignment="1" applyProtection="1">
      <alignment vertical="center"/>
      <protection locked="0"/>
    </xf>
    <xf numFmtId="0" fontId="21" fillId="3" borderId="107" xfId="0" applyFont="1" applyFill="1" applyBorder="1" applyAlignment="1" applyProtection="1">
      <alignment vertical="center"/>
      <protection locked="0"/>
    </xf>
    <xf numFmtId="0" fontId="14" fillId="0" borderId="3" xfId="0" applyFont="1" applyBorder="1" applyAlignment="1">
      <alignment horizontal="right" vertical="center"/>
    </xf>
    <xf numFmtId="0" fontId="14" fillId="0" borderId="0" xfId="0" applyFont="1" applyBorder="1" applyAlignment="1">
      <alignment horizontal="right" vertical="center"/>
    </xf>
    <xf numFmtId="0" fontId="17" fillId="0" borderId="0" xfId="0" applyFont="1" applyBorder="1" applyAlignment="1">
      <alignment horizontal="right" vertical="center"/>
    </xf>
    <xf numFmtId="14" fontId="15" fillId="3" borderId="45" xfId="0" applyNumberFormat="1" applyFont="1" applyFill="1" applyBorder="1" applyAlignment="1" applyProtection="1">
      <alignment vertical="center"/>
      <protection locked="0"/>
    </xf>
    <xf numFmtId="14" fontId="15" fillId="3" borderId="58" xfId="0" applyNumberFormat="1" applyFont="1" applyFill="1" applyBorder="1" applyAlignment="1" applyProtection="1">
      <alignment vertical="center"/>
      <protection locked="0"/>
    </xf>
    <xf numFmtId="14" fontId="15" fillId="3" borderId="60" xfId="0" applyNumberFormat="1" applyFont="1" applyFill="1" applyBorder="1" applyAlignment="1" applyProtection="1">
      <alignment vertical="center"/>
      <protection locked="0"/>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13" fillId="0" borderId="45" xfId="0" applyFont="1" applyBorder="1" applyAlignment="1">
      <alignment vertical="center" wrapText="1"/>
    </xf>
    <xf numFmtId="0" fontId="13" fillId="0" borderId="58" xfId="0" applyFont="1" applyBorder="1" applyAlignment="1">
      <alignment vertical="center" wrapText="1"/>
    </xf>
    <xf numFmtId="0" fontId="13" fillId="0" borderId="46" xfId="0" applyFont="1" applyBorder="1" applyAlignment="1">
      <alignment vertical="center" wrapText="1"/>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257175</xdr:rowOff>
    </xdr:from>
    <xdr:to>
      <xdr:col>6</xdr:col>
      <xdr:colOff>0</xdr:colOff>
      <xdr:row>43</xdr:row>
      <xdr:rowOff>0</xdr:rowOff>
    </xdr:to>
    <xdr:sp macro="" textlink="">
      <xdr:nvSpPr>
        <xdr:cNvPr id="3089" name="AutoShape 17"/>
        <xdr:cNvSpPr>
          <a:spLocks noChangeArrowheads="1"/>
        </xdr:cNvSpPr>
      </xdr:nvSpPr>
      <xdr:spPr bwMode="auto">
        <a:xfrm>
          <a:off x="7515225" y="9772650"/>
          <a:ext cx="0" cy="301942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38</xdr:row>
      <xdr:rowOff>304800</xdr:rowOff>
    </xdr:from>
    <xdr:to>
      <xdr:col>7</xdr:col>
      <xdr:colOff>0</xdr:colOff>
      <xdr:row>43</xdr:row>
      <xdr:rowOff>323850</xdr:rowOff>
    </xdr:to>
    <xdr:sp macro="" textlink="">
      <xdr:nvSpPr>
        <xdr:cNvPr id="3090" name="AutoShape 18"/>
        <xdr:cNvSpPr>
          <a:spLocks noChangeArrowheads="1"/>
        </xdr:cNvSpPr>
      </xdr:nvSpPr>
      <xdr:spPr bwMode="auto">
        <a:xfrm>
          <a:off x="8953500" y="10591800"/>
          <a:ext cx="0" cy="2524125"/>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152400</xdr:colOff>
      <xdr:row>1</xdr:row>
      <xdr:rowOff>127000</xdr:rowOff>
    </xdr:from>
    <xdr:to>
      <xdr:col>2</xdr:col>
      <xdr:colOff>571500</xdr:colOff>
      <xdr:row>3</xdr:row>
      <xdr:rowOff>47625</xdr:rowOff>
    </xdr:to>
    <xdr:pic>
      <xdr:nvPicPr>
        <xdr:cNvPr id="3129" name="Picture 5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47700"/>
          <a:ext cx="21463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2</xdr:col>
      <xdr:colOff>428625</xdr:colOff>
      <xdr:row>1</xdr:row>
      <xdr:rowOff>352425</xdr:rowOff>
    </xdr:to>
    <xdr:pic>
      <xdr:nvPicPr>
        <xdr:cNvPr id="1433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1</xdr:col>
      <xdr:colOff>1571625</xdr:colOff>
      <xdr:row>1</xdr:row>
      <xdr:rowOff>276225</xdr:rowOff>
    </xdr:to>
    <xdr:pic>
      <xdr:nvPicPr>
        <xdr:cNvPr id="1331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457325"/>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8"/>
  <sheetViews>
    <sheetView topLeftCell="A61" workbookViewId="0">
      <selection activeCell="B70" sqref="B70"/>
    </sheetView>
  </sheetViews>
  <sheetFormatPr defaultRowHeight="15" x14ac:dyDescent="0.2"/>
  <cols>
    <col min="1" max="1" width="5" customWidth="1"/>
    <col min="2" max="2" width="71.21875" customWidth="1"/>
  </cols>
  <sheetData>
    <row r="1" spans="1:2" ht="47.25" x14ac:dyDescent="0.2">
      <c r="A1" s="38"/>
      <c r="B1" s="42" t="s">
        <v>179</v>
      </c>
    </row>
    <row r="2" spans="1:2" x14ac:dyDescent="0.2">
      <c r="A2" s="38"/>
      <c r="B2" s="38"/>
    </row>
    <row r="3" spans="1:2" x14ac:dyDescent="0.2">
      <c r="A3" s="38"/>
      <c r="B3" s="43" t="s">
        <v>199</v>
      </c>
    </row>
    <row r="4" spans="1:2" x14ac:dyDescent="0.2">
      <c r="A4" s="38"/>
      <c r="B4" s="38"/>
    </row>
    <row r="5" spans="1:2" ht="15.75" x14ac:dyDescent="0.2">
      <c r="A5" s="713" t="s">
        <v>43</v>
      </c>
      <c r="B5" s="42" t="s">
        <v>195</v>
      </c>
    </row>
    <row r="6" spans="1:2" x14ac:dyDescent="0.2">
      <c r="A6" s="38"/>
      <c r="B6" s="43"/>
    </row>
    <row r="7" spans="1:2" ht="38.25" x14ac:dyDescent="0.2">
      <c r="A7" s="39">
        <v>1</v>
      </c>
      <c r="B7" s="34" t="s">
        <v>198</v>
      </c>
    </row>
    <row r="8" spans="1:2" x14ac:dyDescent="0.2">
      <c r="A8" s="39"/>
    </row>
    <row r="9" spans="1:2" ht="63.75" x14ac:dyDescent="0.2">
      <c r="A9" s="39">
        <v>2</v>
      </c>
      <c r="B9" s="40" t="s">
        <v>229</v>
      </c>
    </row>
    <row r="10" spans="1:2" x14ac:dyDescent="0.2">
      <c r="A10" s="39"/>
      <c r="B10" s="40"/>
    </row>
    <row r="11" spans="1:2" ht="25.5" x14ac:dyDescent="0.2">
      <c r="A11" s="39">
        <f>A9+1</f>
        <v>3</v>
      </c>
      <c r="B11" s="34" t="s">
        <v>180</v>
      </c>
    </row>
    <row r="12" spans="1:2" x14ac:dyDescent="0.2">
      <c r="A12" s="39"/>
      <c r="B12" s="34"/>
    </row>
    <row r="13" spans="1:2" ht="25.5" x14ac:dyDescent="0.2">
      <c r="A13" s="39">
        <f>A11+1</f>
        <v>4</v>
      </c>
      <c r="B13" s="34" t="s">
        <v>181</v>
      </c>
    </row>
    <row r="14" spans="1:2" x14ac:dyDescent="0.2">
      <c r="A14" s="39"/>
      <c r="B14" s="34"/>
    </row>
    <row r="15" spans="1:2" ht="25.5" x14ac:dyDescent="0.2">
      <c r="A15" s="39">
        <f>A13+1</f>
        <v>5</v>
      </c>
      <c r="B15" s="40" t="s">
        <v>182</v>
      </c>
    </row>
    <row r="16" spans="1:2" x14ac:dyDescent="0.2">
      <c r="A16" s="39"/>
      <c r="B16" s="40"/>
    </row>
    <row r="17" spans="1:2" ht="25.5" x14ac:dyDescent="0.2">
      <c r="A17" s="39">
        <f>A15+1</f>
        <v>6</v>
      </c>
      <c r="B17" s="34" t="s">
        <v>183</v>
      </c>
    </row>
    <row r="18" spans="1:2" x14ac:dyDescent="0.2">
      <c r="A18" s="39"/>
      <c r="B18" s="38"/>
    </row>
    <row r="19" spans="1:2" ht="51" x14ac:dyDescent="0.2">
      <c r="A19" s="39">
        <f>A17+1</f>
        <v>7</v>
      </c>
      <c r="B19" s="34" t="s">
        <v>184</v>
      </c>
    </row>
    <row r="20" spans="1:2" x14ac:dyDescent="0.2">
      <c r="A20" s="39"/>
      <c r="B20" s="34"/>
    </row>
    <row r="21" spans="1:2" ht="25.5" x14ac:dyDescent="0.2">
      <c r="A21" s="39">
        <f>A19+1</f>
        <v>8</v>
      </c>
      <c r="B21" s="34" t="s">
        <v>185</v>
      </c>
    </row>
    <row r="22" spans="1:2" x14ac:dyDescent="0.2">
      <c r="A22" s="39"/>
      <c r="B22" s="34"/>
    </row>
    <row r="23" spans="1:2" ht="25.5" x14ac:dyDescent="0.2">
      <c r="A23" s="39">
        <f>A21+1</f>
        <v>9</v>
      </c>
      <c r="B23" s="33" t="s">
        <v>186</v>
      </c>
    </row>
    <row r="24" spans="1:2" x14ac:dyDescent="0.2">
      <c r="A24" s="39"/>
      <c r="B24" s="33"/>
    </row>
    <row r="25" spans="1:2" ht="38.25" x14ac:dyDescent="0.2">
      <c r="A25" s="39">
        <f>A23+1</f>
        <v>10</v>
      </c>
      <c r="B25" s="33" t="s">
        <v>187</v>
      </c>
    </row>
    <row r="26" spans="1:2" x14ac:dyDescent="0.2">
      <c r="A26" s="39"/>
      <c r="B26" s="33"/>
    </row>
    <row r="27" spans="1:2" ht="25.5" x14ac:dyDescent="0.2">
      <c r="A27" s="39">
        <f>A25+1</f>
        <v>11</v>
      </c>
      <c r="B27" s="34" t="s">
        <v>188</v>
      </c>
    </row>
    <row r="28" spans="1:2" x14ac:dyDescent="0.2">
      <c r="A28" s="39"/>
      <c r="B28" s="34"/>
    </row>
    <row r="29" spans="1:2" ht="38.25" x14ac:dyDescent="0.2">
      <c r="A29" s="39">
        <f>A27+1</f>
        <v>12</v>
      </c>
      <c r="B29" s="35" t="s">
        <v>194</v>
      </c>
    </row>
    <row r="30" spans="1:2" x14ac:dyDescent="0.2">
      <c r="A30" s="39"/>
      <c r="B30" s="35"/>
    </row>
    <row r="31" spans="1:2" ht="25.5" x14ac:dyDescent="0.2">
      <c r="A31" s="39">
        <f>A29+1</f>
        <v>13</v>
      </c>
      <c r="B31" s="35" t="s">
        <v>189</v>
      </c>
    </row>
    <row r="32" spans="1:2" x14ac:dyDescent="0.2">
      <c r="A32" s="39"/>
      <c r="B32" s="38"/>
    </row>
    <row r="33" spans="1:2" ht="25.5" x14ac:dyDescent="0.2">
      <c r="A33" s="39">
        <f>A31+1</f>
        <v>14</v>
      </c>
      <c r="B33" s="33" t="s">
        <v>259</v>
      </c>
    </row>
    <row r="34" spans="1:2" x14ac:dyDescent="0.2">
      <c r="A34" s="39"/>
      <c r="B34" s="38"/>
    </row>
    <row r="35" spans="1:2" ht="25.5" x14ac:dyDescent="0.2">
      <c r="A35" s="39">
        <f>A33+1</f>
        <v>15</v>
      </c>
      <c r="B35" s="33" t="s">
        <v>190</v>
      </c>
    </row>
    <row r="36" spans="1:2" x14ac:dyDescent="0.2">
      <c r="A36" s="39"/>
      <c r="B36" s="33"/>
    </row>
    <row r="37" spans="1:2" x14ac:dyDescent="0.2">
      <c r="A37" s="39">
        <f>A35+1</f>
        <v>16</v>
      </c>
      <c r="B37" s="34" t="s">
        <v>230</v>
      </c>
    </row>
    <row r="38" spans="1:2" x14ac:dyDescent="0.2">
      <c r="A38" s="39"/>
    </row>
    <row r="39" spans="1:2" x14ac:dyDescent="0.2">
      <c r="A39" s="39">
        <v>17</v>
      </c>
      <c r="B39" s="77" t="s">
        <v>215</v>
      </c>
    </row>
    <row r="40" spans="1:2" x14ac:dyDescent="0.2">
      <c r="A40" s="39"/>
    </row>
    <row r="41" spans="1:2" x14ac:dyDescent="0.2">
      <c r="A41" s="39"/>
      <c r="B41" s="38"/>
    </row>
    <row r="42" spans="1:2" ht="15.75" x14ac:dyDescent="0.2">
      <c r="A42" s="707" t="s">
        <v>45</v>
      </c>
      <c r="B42" s="708" t="s">
        <v>169</v>
      </c>
    </row>
    <row r="43" spans="1:2" x14ac:dyDescent="0.2">
      <c r="A43" s="39"/>
      <c r="B43" s="38"/>
    </row>
    <row r="44" spans="1:2" x14ac:dyDescent="0.2">
      <c r="A44" s="39">
        <v>1</v>
      </c>
      <c r="B44" s="38" t="s">
        <v>170</v>
      </c>
    </row>
    <row r="45" spans="1:2" x14ac:dyDescent="0.2">
      <c r="A45" s="39"/>
      <c r="B45" s="38"/>
    </row>
    <row r="46" spans="1:2" ht="25.5" x14ac:dyDescent="0.2">
      <c r="A46" s="39">
        <f>A44+1</f>
        <v>2</v>
      </c>
      <c r="B46" s="40" t="s">
        <v>191</v>
      </c>
    </row>
    <row r="47" spans="1:2" x14ac:dyDescent="0.2">
      <c r="A47" s="39"/>
    </row>
    <row r="48" spans="1:2" x14ac:dyDescent="0.2">
      <c r="A48" s="39">
        <f>A46+1</f>
        <v>3</v>
      </c>
      <c r="B48" s="38" t="s">
        <v>165</v>
      </c>
    </row>
    <row r="49" spans="1:2" x14ac:dyDescent="0.2">
      <c r="A49" s="39"/>
    </row>
    <row r="50" spans="1:2" ht="25.5" x14ac:dyDescent="0.2">
      <c r="A50" s="39">
        <f>A48+1</f>
        <v>4</v>
      </c>
      <c r="B50" s="38" t="s">
        <v>164</v>
      </c>
    </row>
    <row r="51" spans="1:2" x14ac:dyDescent="0.2">
      <c r="A51" s="39"/>
    </row>
    <row r="52" spans="1:2" ht="25.5" x14ac:dyDescent="0.2">
      <c r="A52" s="39">
        <f>A50+1</f>
        <v>5</v>
      </c>
      <c r="B52" s="38" t="s">
        <v>171</v>
      </c>
    </row>
    <row r="53" spans="1:2" x14ac:dyDescent="0.2">
      <c r="A53" s="39"/>
      <c r="B53" s="38"/>
    </row>
    <row r="54" spans="1:2" ht="51" x14ac:dyDescent="0.2">
      <c r="A54" s="39">
        <f>A52+1</f>
        <v>6</v>
      </c>
      <c r="B54" s="35" t="s">
        <v>166</v>
      </c>
    </row>
    <row r="55" spans="1:2" x14ac:dyDescent="0.2">
      <c r="A55" s="39"/>
      <c r="B55" s="38"/>
    </row>
    <row r="56" spans="1:2" x14ac:dyDescent="0.2">
      <c r="A56" s="39">
        <f>A54+1</f>
        <v>7</v>
      </c>
      <c r="B56" s="38" t="s">
        <v>172</v>
      </c>
    </row>
    <row r="57" spans="1:2" x14ac:dyDescent="0.2">
      <c r="A57" s="39"/>
    </row>
    <row r="58" spans="1:2" ht="51" x14ac:dyDescent="0.2">
      <c r="A58" s="39">
        <f>A56+1</f>
        <v>8</v>
      </c>
      <c r="B58" s="35" t="s">
        <v>168</v>
      </c>
    </row>
    <row r="59" spans="1:2" x14ac:dyDescent="0.2">
      <c r="A59" s="39"/>
      <c r="B59" s="35"/>
    </row>
    <row r="60" spans="1:2" ht="38.25" x14ac:dyDescent="0.2">
      <c r="A60" s="39">
        <f>A58+1</f>
        <v>9</v>
      </c>
      <c r="B60" s="35" t="s">
        <v>173</v>
      </c>
    </row>
    <row r="61" spans="1:2" x14ac:dyDescent="0.2">
      <c r="A61" s="39"/>
      <c r="B61" s="35"/>
    </row>
    <row r="62" spans="1:2" ht="38.25" x14ac:dyDescent="0.2">
      <c r="A62" s="39">
        <f>A60+1</f>
        <v>10</v>
      </c>
      <c r="B62" s="38" t="s">
        <v>167</v>
      </c>
    </row>
    <row r="63" spans="1:2" x14ac:dyDescent="0.2">
      <c r="A63" s="41"/>
    </row>
    <row r="64" spans="1:2" ht="25.5" x14ac:dyDescent="0.2">
      <c r="A64" s="39">
        <f>A62+1</f>
        <v>11</v>
      </c>
      <c r="B64" s="34" t="s">
        <v>192</v>
      </c>
    </row>
    <row r="65" spans="1:2" x14ac:dyDescent="0.2">
      <c r="A65" s="41"/>
      <c r="B65" s="34"/>
    </row>
    <row r="66" spans="1:2" ht="38.25" x14ac:dyDescent="0.2">
      <c r="A66" s="39">
        <f>A64+1</f>
        <v>12</v>
      </c>
      <c r="B66" s="40" t="s">
        <v>193</v>
      </c>
    </row>
    <row r="68" spans="1:2" ht="15.75" x14ac:dyDescent="0.2">
      <c r="A68" s="707" t="s">
        <v>47</v>
      </c>
      <c r="B68" s="708" t="s">
        <v>303</v>
      </c>
    </row>
    <row r="69" spans="1:2" x14ac:dyDescent="0.2">
      <c r="A69" s="709"/>
      <c r="B69" s="702"/>
    </row>
    <row r="70" spans="1:2" ht="45" x14ac:dyDescent="0.2">
      <c r="A70" s="709"/>
      <c r="B70" s="710" t="s">
        <v>304</v>
      </c>
    </row>
    <row r="71" spans="1:2" x14ac:dyDescent="0.2">
      <c r="A71" s="709"/>
      <c r="B71" s="702"/>
    </row>
    <row r="72" spans="1:2" ht="30" x14ac:dyDescent="0.2">
      <c r="A72" s="709" t="s">
        <v>305</v>
      </c>
      <c r="B72" s="702" t="s">
        <v>306</v>
      </c>
    </row>
    <row r="73" spans="1:2" x14ac:dyDescent="0.2">
      <c r="A73" s="709"/>
      <c r="B73" s="702"/>
    </row>
    <row r="74" spans="1:2" x14ac:dyDescent="0.2">
      <c r="A74" s="709" t="s">
        <v>307</v>
      </c>
      <c r="B74" s="702" t="s">
        <v>308</v>
      </c>
    </row>
    <row r="75" spans="1:2" x14ac:dyDescent="0.2">
      <c r="A75" s="709"/>
      <c r="B75" s="702"/>
    </row>
    <row r="76" spans="1:2" ht="30" x14ac:dyDescent="0.2">
      <c r="A76" s="709" t="s">
        <v>309</v>
      </c>
      <c r="B76" s="702" t="s">
        <v>310</v>
      </c>
    </row>
    <row r="77" spans="1:2" x14ac:dyDescent="0.2">
      <c r="A77" s="709"/>
      <c r="B77" s="702"/>
    </row>
    <row r="78" spans="1:2" x14ac:dyDescent="0.2">
      <c r="A78" s="709" t="s">
        <v>311</v>
      </c>
      <c r="B78" s="711" t="s">
        <v>312</v>
      </c>
    </row>
    <row r="79" spans="1:2" x14ac:dyDescent="0.2">
      <c r="A79" s="709"/>
      <c r="B79" s="702"/>
    </row>
    <row r="80" spans="1:2" ht="30" x14ac:dyDescent="0.2">
      <c r="A80" s="709" t="s">
        <v>313</v>
      </c>
      <c r="B80" s="702" t="s">
        <v>314</v>
      </c>
    </row>
    <row r="81" spans="1:2" x14ac:dyDescent="0.2">
      <c r="A81" s="709"/>
      <c r="B81" s="702"/>
    </row>
    <row r="82" spans="1:2" ht="30" x14ac:dyDescent="0.2">
      <c r="A82" s="709" t="s">
        <v>315</v>
      </c>
      <c r="B82" s="711" t="s">
        <v>316</v>
      </c>
    </row>
    <row r="83" spans="1:2" x14ac:dyDescent="0.2">
      <c r="A83" s="709"/>
      <c r="B83" s="702"/>
    </row>
    <row r="84" spans="1:2" ht="30" x14ac:dyDescent="0.2">
      <c r="A84" s="709" t="s">
        <v>317</v>
      </c>
      <c r="B84" s="702" t="s">
        <v>318</v>
      </c>
    </row>
    <row r="85" spans="1:2" x14ac:dyDescent="0.2">
      <c r="A85" s="709"/>
      <c r="B85" s="702"/>
    </row>
    <row r="86" spans="1:2" x14ac:dyDescent="0.2">
      <c r="A86" s="709"/>
      <c r="B86" s="702"/>
    </row>
    <row r="87" spans="1:2" x14ac:dyDescent="0.2">
      <c r="A87" s="709">
        <f>A66+1</f>
        <v>13</v>
      </c>
      <c r="B87" s="702" t="s">
        <v>26</v>
      </c>
    </row>
    <row r="88" spans="1:2" ht="25.5" x14ac:dyDescent="0.2">
      <c r="A88" s="709"/>
      <c r="B88" s="712" t="s">
        <v>319</v>
      </c>
    </row>
  </sheetData>
  <phoneticPr fontId="0"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43"/>
  </sheetPr>
  <dimension ref="A1:H62"/>
  <sheetViews>
    <sheetView view="pageBreakPreview" zoomScale="75" zoomScaleNormal="75" workbookViewId="0">
      <selection activeCell="C3" sqref="C3"/>
    </sheetView>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0.88671875" customWidth="1"/>
  </cols>
  <sheetData>
    <row r="1" spans="1:8" ht="22.5" customHeight="1" thickTop="1" thickBot="1" x14ac:dyDescent="0.25">
      <c r="A1" s="719" t="s">
        <v>84</v>
      </c>
      <c r="B1" s="234"/>
      <c r="C1" s="234"/>
      <c r="D1" s="234"/>
      <c r="E1" s="234"/>
      <c r="F1" s="718"/>
      <c r="G1" s="718"/>
      <c r="H1" s="235"/>
    </row>
    <row r="2" spans="1:8" ht="19.5" customHeight="1" thickTop="1" x14ac:dyDescent="0.2">
      <c r="A2" s="486" t="s">
        <v>273</v>
      </c>
      <c r="B2" s="110"/>
      <c r="C2" s="110"/>
      <c r="D2" s="110"/>
      <c r="E2" s="513" t="s">
        <v>272</v>
      </c>
      <c r="F2" s="110"/>
      <c r="G2" s="110"/>
      <c r="H2" s="50"/>
    </row>
    <row r="3" spans="1:8" ht="16.5" thickBot="1" x14ac:dyDescent="0.25">
      <c r="A3" s="936" t="s">
        <v>39</v>
      </c>
      <c r="B3" s="937"/>
      <c r="C3" s="717">
        <f>'Input Data'!$D$20</f>
        <v>0</v>
      </c>
      <c r="D3" s="236"/>
      <c r="E3" s="236"/>
      <c r="F3" s="237" t="s">
        <v>197</v>
      </c>
      <c r="G3" s="716">
        <v>0</v>
      </c>
      <c r="H3" s="238"/>
    </row>
    <row r="4" spans="1:8" ht="15.75" thickTop="1" x14ac:dyDescent="0.2">
      <c r="A4" s="239"/>
      <c r="B4" s="240"/>
      <c r="C4" s="241"/>
      <c r="D4" s="241"/>
      <c r="E4" s="241"/>
      <c r="F4" s="110"/>
      <c r="G4" s="110"/>
      <c r="H4" s="50"/>
    </row>
    <row r="5" spans="1:8" x14ac:dyDescent="0.2">
      <c r="A5" s="242" t="s">
        <v>85</v>
      </c>
      <c r="B5" s="243"/>
      <c r="C5" s="243"/>
      <c r="D5" s="243"/>
      <c r="E5" s="243"/>
      <c r="F5" s="243"/>
      <c r="G5" s="243"/>
      <c r="H5" s="244"/>
    </row>
    <row r="6" spans="1:8" ht="30" x14ac:dyDescent="0.2">
      <c r="A6" s="245" t="s">
        <v>86</v>
      </c>
      <c r="B6" s="246" t="s">
        <v>49</v>
      </c>
      <c r="C6" s="247" t="s">
        <v>30</v>
      </c>
      <c r="D6" s="248"/>
      <c r="E6" s="246" t="s">
        <v>87</v>
      </c>
      <c r="F6" s="246" t="s">
        <v>88</v>
      </c>
      <c r="G6" s="246" t="s">
        <v>5</v>
      </c>
      <c r="H6" s="249" t="s">
        <v>8</v>
      </c>
    </row>
    <row r="7" spans="1:8" x14ac:dyDescent="0.2">
      <c r="A7" s="250"/>
      <c r="B7" s="251"/>
      <c r="C7" s="252"/>
      <c r="D7" s="253"/>
      <c r="E7" s="251"/>
      <c r="F7" s="251"/>
      <c r="G7" s="254"/>
      <c r="H7" s="255">
        <f t="shared" ref="H7:H16" si="0">F7*G7</f>
        <v>0</v>
      </c>
    </row>
    <row r="8" spans="1:8" x14ac:dyDescent="0.2">
      <c r="A8" s="256"/>
      <c r="B8" s="257"/>
      <c r="C8" s="258"/>
      <c r="D8" s="259"/>
      <c r="E8" s="257"/>
      <c r="F8" s="257"/>
      <c r="G8" s="260"/>
      <c r="H8" s="261">
        <f t="shared" si="0"/>
        <v>0</v>
      </c>
    </row>
    <row r="9" spans="1:8" x14ac:dyDescent="0.2">
      <c r="A9" s="256"/>
      <c r="B9" s="257"/>
      <c r="C9" s="258"/>
      <c r="D9" s="259"/>
      <c r="E9" s="257"/>
      <c r="F9" s="257"/>
      <c r="G9" s="260"/>
      <c r="H9" s="261">
        <f t="shared" si="0"/>
        <v>0</v>
      </c>
    </row>
    <row r="10" spans="1:8" x14ac:dyDescent="0.2">
      <c r="A10" s="256"/>
      <c r="B10" s="257"/>
      <c r="C10" s="258"/>
      <c r="D10" s="259"/>
      <c r="E10" s="257"/>
      <c r="F10" s="257"/>
      <c r="G10" s="260"/>
      <c r="H10" s="261">
        <f t="shared" si="0"/>
        <v>0</v>
      </c>
    </row>
    <row r="11" spans="1:8" x14ac:dyDescent="0.2">
      <c r="A11" s="256"/>
      <c r="B11" s="257"/>
      <c r="C11" s="258"/>
      <c r="D11" s="259"/>
      <c r="E11" s="257"/>
      <c r="F11" s="257"/>
      <c r="G11" s="260"/>
      <c r="H11" s="261">
        <f t="shared" si="0"/>
        <v>0</v>
      </c>
    </row>
    <row r="12" spans="1:8" x14ac:dyDescent="0.2">
      <c r="A12" s="256"/>
      <c r="B12" s="257"/>
      <c r="C12" s="258"/>
      <c r="D12" s="259"/>
      <c r="E12" s="257"/>
      <c r="F12" s="257"/>
      <c r="G12" s="260"/>
      <c r="H12" s="261">
        <f t="shared" si="0"/>
        <v>0</v>
      </c>
    </row>
    <row r="13" spans="1:8" x14ac:dyDescent="0.2">
      <c r="A13" s="256"/>
      <c r="B13" s="257"/>
      <c r="C13" s="258"/>
      <c r="D13" s="259"/>
      <c r="E13" s="257"/>
      <c r="F13" s="257"/>
      <c r="G13" s="260"/>
      <c r="H13" s="261">
        <f t="shared" si="0"/>
        <v>0</v>
      </c>
    </row>
    <row r="14" spans="1:8" x14ac:dyDescent="0.2">
      <c r="A14" s="256"/>
      <c r="B14" s="257"/>
      <c r="C14" s="258"/>
      <c r="D14" s="259"/>
      <c r="E14" s="257"/>
      <c r="F14" s="257"/>
      <c r="G14" s="260"/>
      <c r="H14" s="261">
        <f t="shared" si="0"/>
        <v>0</v>
      </c>
    </row>
    <row r="15" spans="1:8" x14ac:dyDescent="0.2">
      <c r="A15" s="256"/>
      <c r="B15" s="257"/>
      <c r="C15" s="258"/>
      <c r="D15" s="259"/>
      <c r="E15" s="257"/>
      <c r="F15" s="257"/>
      <c r="G15" s="260"/>
      <c r="H15" s="261">
        <f t="shared" si="0"/>
        <v>0</v>
      </c>
    </row>
    <row r="16" spans="1:8" ht="15.75" thickBot="1" x14ac:dyDescent="0.25">
      <c r="A16" s="262"/>
      <c r="B16" s="263"/>
      <c r="C16" s="264"/>
      <c r="D16" s="265"/>
      <c r="E16" s="263"/>
      <c r="F16" s="263"/>
      <c r="G16" s="266"/>
      <c r="H16" s="267">
        <f t="shared" si="0"/>
        <v>0</v>
      </c>
    </row>
    <row r="17" spans="1:8" x14ac:dyDescent="0.2">
      <c r="A17" s="268"/>
      <c r="B17" s="269"/>
      <c r="C17" s="269"/>
      <c r="D17" s="269"/>
      <c r="E17" s="269"/>
      <c r="F17" s="269"/>
      <c r="G17" s="270" t="s">
        <v>264</v>
      </c>
      <c r="H17" s="271">
        <f>SUM(H7:H16)</f>
        <v>0</v>
      </c>
    </row>
    <row r="18" spans="1:8" x14ac:dyDescent="0.2">
      <c r="A18" s="272"/>
      <c r="B18" s="110"/>
      <c r="C18" s="110"/>
      <c r="D18" s="110"/>
      <c r="E18" s="110"/>
      <c r="F18" s="110"/>
      <c r="G18" s="110"/>
      <c r="H18" s="50"/>
    </row>
    <row r="19" spans="1:8" x14ac:dyDescent="0.2">
      <c r="A19" s="242" t="s">
        <v>89</v>
      </c>
      <c r="B19" s="273"/>
      <c r="C19" s="273"/>
      <c r="D19" s="273"/>
      <c r="E19" s="273"/>
      <c r="F19" s="273"/>
      <c r="G19" s="273"/>
      <c r="H19" s="274"/>
    </row>
    <row r="20" spans="1:8" ht="45" x14ac:dyDescent="0.2">
      <c r="A20" s="245" t="s">
        <v>4</v>
      </c>
      <c r="B20" s="247" t="s">
        <v>49</v>
      </c>
      <c r="C20" s="275"/>
      <c r="D20" s="247" t="s">
        <v>30</v>
      </c>
      <c r="E20" s="248"/>
      <c r="F20" s="246" t="s">
        <v>90</v>
      </c>
      <c r="G20" s="246" t="s">
        <v>91</v>
      </c>
      <c r="H20" s="249" t="s">
        <v>8</v>
      </c>
    </row>
    <row r="21" spans="1:8" x14ac:dyDescent="0.2">
      <c r="A21" s="250"/>
      <c r="B21" s="252"/>
      <c r="C21" s="276"/>
      <c r="D21" s="252"/>
      <c r="E21" s="253"/>
      <c r="F21" s="277"/>
      <c r="G21" s="278"/>
      <c r="H21" s="255">
        <f t="shared" ref="H21:H30" si="1">F21*G21</f>
        <v>0</v>
      </c>
    </row>
    <row r="22" spans="1:8" x14ac:dyDescent="0.2">
      <c r="A22" s="256"/>
      <c r="B22" s="258"/>
      <c r="C22" s="279"/>
      <c r="D22" s="258"/>
      <c r="E22" s="259"/>
      <c r="F22" s="257"/>
      <c r="G22" s="280"/>
      <c r="H22" s="261">
        <f t="shared" si="1"/>
        <v>0</v>
      </c>
    </row>
    <row r="23" spans="1:8" x14ac:dyDescent="0.2">
      <c r="A23" s="256"/>
      <c r="B23" s="258"/>
      <c r="C23" s="279"/>
      <c r="D23" s="258"/>
      <c r="E23" s="259"/>
      <c r="F23" s="257"/>
      <c r="G23" s="280"/>
      <c r="H23" s="261">
        <f t="shared" si="1"/>
        <v>0</v>
      </c>
    </row>
    <row r="24" spans="1:8" x14ac:dyDescent="0.2">
      <c r="A24" s="256"/>
      <c r="B24" s="258"/>
      <c r="C24" s="279"/>
      <c r="D24" s="258"/>
      <c r="E24" s="259"/>
      <c r="F24" s="257"/>
      <c r="G24" s="280"/>
      <c r="H24" s="261">
        <f t="shared" si="1"/>
        <v>0</v>
      </c>
    </row>
    <row r="25" spans="1:8" x14ac:dyDescent="0.2">
      <c r="A25" s="256"/>
      <c r="B25" s="258"/>
      <c r="C25" s="279"/>
      <c r="D25" s="258"/>
      <c r="E25" s="259"/>
      <c r="F25" s="257"/>
      <c r="G25" s="280"/>
      <c r="H25" s="261">
        <f t="shared" si="1"/>
        <v>0</v>
      </c>
    </row>
    <row r="26" spans="1:8" x14ac:dyDescent="0.2">
      <c r="A26" s="256"/>
      <c r="B26" s="258"/>
      <c r="C26" s="279"/>
      <c r="D26" s="258"/>
      <c r="E26" s="259"/>
      <c r="F26" s="257"/>
      <c r="G26" s="280"/>
      <c r="H26" s="261">
        <f t="shared" si="1"/>
        <v>0</v>
      </c>
    </row>
    <row r="27" spans="1:8" x14ac:dyDescent="0.2">
      <c r="A27" s="256"/>
      <c r="B27" s="258"/>
      <c r="C27" s="279"/>
      <c r="D27" s="258"/>
      <c r="E27" s="259"/>
      <c r="F27" s="257"/>
      <c r="G27" s="280"/>
      <c r="H27" s="261">
        <f t="shared" si="1"/>
        <v>0</v>
      </c>
    </row>
    <row r="28" spans="1:8" x14ac:dyDescent="0.2">
      <c r="A28" s="256"/>
      <c r="B28" s="258"/>
      <c r="C28" s="279"/>
      <c r="D28" s="258"/>
      <c r="E28" s="259"/>
      <c r="F28" s="257"/>
      <c r="G28" s="280"/>
      <c r="H28" s="261">
        <f t="shared" si="1"/>
        <v>0</v>
      </c>
    </row>
    <row r="29" spans="1:8" x14ac:dyDescent="0.2">
      <c r="A29" s="256"/>
      <c r="B29" s="258"/>
      <c r="C29" s="279"/>
      <c r="D29" s="258"/>
      <c r="E29" s="259"/>
      <c r="F29" s="257"/>
      <c r="G29" s="280"/>
      <c r="H29" s="261">
        <f t="shared" si="1"/>
        <v>0</v>
      </c>
    </row>
    <row r="30" spans="1:8" ht="15.75" thickBot="1" x14ac:dyDescent="0.25">
      <c r="A30" s="262"/>
      <c r="B30" s="264"/>
      <c r="C30" s="281"/>
      <c r="D30" s="264"/>
      <c r="E30" s="265"/>
      <c r="F30" s="263"/>
      <c r="G30" s="282"/>
      <c r="H30" s="267">
        <f t="shared" si="1"/>
        <v>0</v>
      </c>
    </row>
    <row r="31" spans="1:8" x14ac:dyDescent="0.2">
      <c r="A31" s="268"/>
      <c r="B31" s="269"/>
      <c r="C31" s="269"/>
      <c r="D31" s="269"/>
      <c r="E31" s="269"/>
      <c r="F31" s="269"/>
      <c r="G31" s="270" t="s">
        <v>265</v>
      </c>
      <c r="H31" s="271">
        <f>SUM(H21:H30)</f>
        <v>0</v>
      </c>
    </row>
    <row r="32" spans="1:8" x14ac:dyDescent="0.2">
      <c r="A32" s="283"/>
      <c r="B32" s="284"/>
      <c r="C32" s="284"/>
      <c r="D32" s="284"/>
      <c r="E32" s="284"/>
      <c r="F32" s="284"/>
      <c r="G32" s="284"/>
      <c r="H32" s="285"/>
    </row>
    <row r="33" spans="1:8" x14ac:dyDescent="0.2">
      <c r="A33" s="242" t="s">
        <v>92</v>
      </c>
      <c r="B33" s="243"/>
      <c r="C33" s="243"/>
      <c r="D33" s="243"/>
      <c r="E33" s="243"/>
      <c r="F33" s="243"/>
      <c r="G33" s="243"/>
      <c r="H33" s="244"/>
    </row>
    <row r="34" spans="1:8" ht="45" x14ac:dyDescent="0.2">
      <c r="A34" s="245" t="s">
        <v>4</v>
      </c>
      <c r="B34" s="286" t="s">
        <v>49</v>
      </c>
      <c r="C34" s="248"/>
      <c r="D34" s="246" t="s">
        <v>93</v>
      </c>
      <c r="E34" s="246" t="s">
        <v>94</v>
      </c>
      <c r="F34" s="246" t="s">
        <v>95</v>
      </c>
      <c r="G34" s="246" t="s">
        <v>96</v>
      </c>
      <c r="H34" s="249" t="s">
        <v>8</v>
      </c>
    </row>
    <row r="35" spans="1:8" x14ac:dyDescent="0.2">
      <c r="A35" s="287"/>
      <c r="B35" s="288"/>
      <c r="C35" s="289"/>
      <c r="D35" s="290"/>
      <c r="E35" s="290"/>
      <c r="F35" s="290"/>
      <c r="G35" s="291"/>
      <c r="H35" s="292">
        <f>G35*E35</f>
        <v>0</v>
      </c>
    </row>
    <row r="36" spans="1:8" x14ac:dyDescent="0.2">
      <c r="A36" s="256"/>
      <c r="B36" s="258"/>
      <c r="C36" s="259"/>
      <c r="D36" s="257"/>
      <c r="E36" s="257"/>
      <c r="F36" s="257"/>
      <c r="G36" s="293"/>
      <c r="H36" s="294">
        <f t="shared" ref="H36:H44" si="2">G36*E36</f>
        <v>0</v>
      </c>
    </row>
    <row r="37" spans="1:8" x14ac:dyDescent="0.2">
      <c r="A37" s="256"/>
      <c r="B37" s="258"/>
      <c r="C37" s="259"/>
      <c r="D37" s="257"/>
      <c r="E37" s="257"/>
      <c r="F37" s="257"/>
      <c r="G37" s="293"/>
      <c r="H37" s="294">
        <f t="shared" si="2"/>
        <v>0</v>
      </c>
    </row>
    <row r="38" spans="1:8" x14ac:dyDescent="0.2">
      <c r="A38" s="256"/>
      <c r="B38" s="258"/>
      <c r="C38" s="259"/>
      <c r="D38" s="257"/>
      <c r="E38" s="257"/>
      <c r="F38" s="257"/>
      <c r="G38" s="293"/>
      <c r="H38" s="294">
        <f t="shared" si="2"/>
        <v>0</v>
      </c>
    </row>
    <row r="39" spans="1:8" x14ac:dyDescent="0.2">
      <c r="A39" s="256"/>
      <c r="B39" s="258"/>
      <c r="C39" s="259"/>
      <c r="D39" s="257"/>
      <c r="E39" s="257"/>
      <c r="F39" s="257"/>
      <c r="G39" s="293"/>
      <c r="H39" s="294">
        <f t="shared" si="2"/>
        <v>0</v>
      </c>
    </row>
    <row r="40" spans="1:8" x14ac:dyDescent="0.2">
      <c r="A40" s="256"/>
      <c r="B40" s="258"/>
      <c r="C40" s="259"/>
      <c r="D40" s="257"/>
      <c r="E40" s="257"/>
      <c r="F40" s="257"/>
      <c r="G40" s="293"/>
      <c r="H40" s="294">
        <f t="shared" si="2"/>
        <v>0</v>
      </c>
    </row>
    <row r="41" spans="1:8" x14ac:dyDescent="0.2">
      <c r="A41" s="256"/>
      <c r="B41" s="258"/>
      <c r="C41" s="259"/>
      <c r="D41" s="257"/>
      <c r="E41" s="257"/>
      <c r="F41" s="257"/>
      <c r="G41" s="293"/>
      <c r="H41" s="294">
        <f t="shared" si="2"/>
        <v>0</v>
      </c>
    </row>
    <row r="42" spans="1:8" x14ac:dyDescent="0.2">
      <c r="A42" s="262"/>
      <c r="B42" s="264"/>
      <c r="C42" s="265"/>
      <c r="D42" s="263"/>
      <c r="E42" s="263"/>
      <c r="F42" s="263"/>
      <c r="G42" s="295"/>
      <c r="H42" s="294">
        <f t="shared" si="2"/>
        <v>0</v>
      </c>
    </row>
    <row r="43" spans="1:8" x14ac:dyDescent="0.2">
      <c r="A43" s="296"/>
      <c r="B43" s="297"/>
      <c r="C43" s="297"/>
      <c r="D43" s="297"/>
      <c r="E43" s="297"/>
      <c r="F43" s="297"/>
      <c r="G43" s="298"/>
      <c r="H43" s="294">
        <f t="shared" si="2"/>
        <v>0</v>
      </c>
    </row>
    <row r="44" spans="1:8" x14ac:dyDescent="0.2">
      <c r="A44" s="296"/>
      <c r="B44" s="297"/>
      <c r="C44" s="297"/>
      <c r="D44" s="297"/>
      <c r="E44" s="297"/>
      <c r="F44" s="297"/>
      <c r="G44" s="297"/>
      <c r="H44" s="294">
        <f t="shared" si="2"/>
        <v>0</v>
      </c>
    </row>
    <row r="45" spans="1:8" x14ac:dyDescent="0.2">
      <c r="A45" s="299"/>
      <c r="B45" s="300"/>
      <c r="C45" s="300"/>
      <c r="D45" s="300"/>
      <c r="E45" s="300"/>
      <c r="F45" s="300"/>
      <c r="G45" s="270" t="s">
        <v>266</v>
      </c>
      <c r="H45" s="301">
        <f>SUM(H35:H44)</f>
        <v>0</v>
      </c>
    </row>
    <row r="46" spans="1:8" x14ac:dyDescent="0.2">
      <c r="A46" s="272"/>
      <c r="B46" s="110"/>
      <c r="C46" s="110"/>
      <c r="D46" s="110"/>
      <c r="E46" s="110"/>
      <c r="F46" s="110"/>
      <c r="G46" s="110"/>
      <c r="H46" s="50"/>
    </row>
    <row r="47" spans="1:8" x14ac:dyDescent="0.2">
      <c r="A47" s="242" t="s">
        <v>97</v>
      </c>
      <c r="B47" s="243"/>
      <c r="C47" s="243"/>
      <c r="D47" s="243"/>
      <c r="E47" s="243"/>
      <c r="F47" s="243"/>
      <c r="G47" s="243"/>
      <c r="H47" s="244"/>
    </row>
    <row r="48" spans="1:8" ht="45" x14ac:dyDescent="0.2">
      <c r="A48" s="302" t="s">
        <v>4</v>
      </c>
      <c r="B48" s="286" t="s">
        <v>42</v>
      </c>
      <c r="C48" s="303"/>
      <c r="D48" s="246" t="s">
        <v>98</v>
      </c>
      <c r="E48" s="246" t="s">
        <v>99</v>
      </c>
      <c r="F48" s="246" t="s">
        <v>100</v>
      </c>
      <c r="G48" s="246" t="s">
        <v>101</v>
      </c>
      <c r="H48" s="249" t="s">
        <v>52</v>
      </c>
    </row>
    <row r="49" spans="1:8" x14ac:dyDescent="0.2">
      <c r="A49" s="250"/>
      <c r="B49" s="252"/>
      <c r="C49" s="304"/>
      <c r="D49" s="251"/>
      <c r="E49" s="251"/>
      <c r="F49" s="251"/>
      <c r="G49" s="277"/>
      <c r="H49" s="305">
        <f>G49*F49</f>
        <v>0</v>
      </c>
    </row>
    <row r="50" spans="1:8" x14ac:dyDescent="0.2">
      <c r="A50" s="256"/>
      <c r="B50" s="258"/>
      <c r="C50" s="306"/>
      <c r="D50" s="258"/>
      <c r="E50" s="257"/>
      <c r="F50" s="257"/>
      <c r="G50" s="293"/>
      <c r="H50" s="294"/>
    </row>
    <row r="51" spans="1:8" x14ac:dyDescent="0.2">
      <c r="A51" s="256"/>
      <c r="B51" s="258"/>
      <c r="C51" s="306"/>
      <c r="D51" s="258"/>
      <c r="E51" s="257"/>
      <c r="F51" s="257"/>
      <c r="G51" s="293"/>
      <c r="H51" s="294"/>
    </row>
    <row r="52" spans="1:8" x14ac:dyDescent="0.2">
      <c r="A52" s="256"/>
      <c r="B52" s="258"/>
      <c r="C52" s="306"/>
      <c r="D52" s="258"/>
      <c r="E52" s="257"/>
      <c r="F52" s="257"/>
      <c r="G52" s="293"/>
      <c r="H52" s="294"/>
    </row>
    <row r="53" spans="1:8" x14ac:dyDescent="0.2">
      <c r="A53" s="256"/>
      <c r="B53" s="258"/>
      <c r="C53" s="306"/>
      <c r="D53" s="258"/>
      <c r="E53" s="257"/>
      <c r="F53" s="257"/>
      <c r="G53" s="293"/>
      <c r="H53" s="294"/>
    </row>
    <row r="54" spans="1:8" x14ac:dyDescent="0.2">
      <c r="A54" s="256"/>
      <c r="B54" s="258"/>
      <c r="C54" s="306"/>
      <c r="D54" s="258"/>
      <c r="E54" s="257"/>
      <c r="F54" s="257"/>
      <c r="G54" s="293"/>
      <c r="H54" s="294"/>
    </row>
    <row r="55" spans="1:8" ht="15.75" thickBot="1" x14ac:dyDescent="0.25">
      <c r="A55" s="262"/>
      <c r="B55" s="264"/>
      <c r="C55" s="307"/>
      <c r="D55" s="264"/>
      <c r="E55" s="257"/>
      <c r="F55" s="263"/>
      <c r="G55" s="295"/>
      <c r="H55" s="308"/>
    </row>
    <row r="56" spans="1:8" x14ac:dyDescent="0.2">
      <c r="A56" s="268"/>
      <c r="B56" s="269"/>
      <c r="C56" s="269"/>
      <c r="D56" s="269"/>
      <c r="E56" s="309"/>
      <c r="F56" s="269"/>
      <c r="G56" s="270" t="s">
        <v>256</v>
      </c>
      <c r="H56" s="271">
        <f>SUM(H49:H55)</f>
        <v>0</v>
      </c>
    </row>
    <row r="57" spans="1:8" ht="15.75" thickBot="1" x14ac:dyDescent="0.25">
      <c r="A57" s="283"/>
      <c r="B57" s="284"/>
      <c r="C57" s="284"/>
      <c r="D57" s="284"/>
      <c r="E57" s="310"/>
      <c r="F57" s="284"/>
      <c r="G57" s="284"/>
      <c r="H57" s="311"/>
    </row>
    <row r="58" spans="1:8" ht="15.75" thickBot="1" x14ac:dyDescent="0.25">
      <c r="A58" s="283"/>
      <c r="B58" s="312"/>
      <c r="C58" s="312"/>
      <c r="D58" s="312"/>
      <c r="E58" s="312"/>
      <c r="F58" s="312"/>
      <c r="G58" s="522" t="s">
        <v>275</v>
      </c>
      <c r="H58" s="523">
        <f>H17+IF(AND(H31&gt;0,H17&gt;0),0,H31)+H45+H56</f>
        <v>0</v>
      </c>
    </row>
    <row r="59" spans="1:8" ht="16.5" thickTop="1" thickBot="1" x14ac:dyDescent="0.25">
      <c r="A59" s="314" t="str">
        <f>IF(AND(H31&gt;0,H17&gt;0),"You cannot claim for both Part Time and Full Time supervision","")</f>
        <v/>
      </c>
      <c r="B59" s="315"/>
      <c r="C59" s="315"/>
      <c r="D59" s="315"/>
      <c r="E59" s="315"/>
      <c r="F59" s="315"/>
      <c r="G59" s="316" t="s">
        <v>251</v>
      </c>
      <c r="H59" s="512">
        <f>H58/1.14</f>
        <v>0</v>
      </c>
    </row>
    <row r="60" spans="1:8" ht="15.75" thickTop="1" x14ac:dyDescent="0.2">
      <c r="A60" s="283"/>
      <c r="B60" s="284"/>
      <c r="C60" s="284"/>
      <c r="D60" s="284"/>
      <c r="E60" s="284"/>
      <c r="F60" s="284"/>
      <c r="G60" s="313"/>
      <c r="H60" s="511"/>
    </row>
    <row r="61" spans="1:8" ht="15.75" thickBot="1" x14ac:dyDescent="0.25">
      <c r="A61" s="317"/>
      <c r="B61" s="312"/>
      <c r="C61" s="312"/>
      <c r="D61" s="312"/>
      <c r="E61" s="312"/>
      <c r="F61" s="312"/>
      <c r="G61" s="318"/>
      <c r="H61" s="319"/>
    </row>
    <row r="62" spans="1:8" ht="15.75" thickTop="1" x14ac:dyDescent="0.2"/>
  </sheetData>
  <mergeCells count="1">
    <mergeCell ref="A3:B3"/>
  </mergeCells>
  <phoneticPr fontId="0" type="noConversion"/>
  <printOptions horizontalCentered="1"/>
  <pageMargins left="0.55118110236220474" right="0.55118110236220474" top="0.78740157480314965" bottom="0.78740157480314965" header="0.51181102362204722" footer="0.51181102362204722"/>
  <pageSetup paperSize="9" scale="70" orientation="portrait" r:id="rId1"/>
  <headerFooter alignWithMargins="0">
    <oddFooter>&amp;L&amp;8&amp;F Rev 1 of 310805&amp;C&amp;8&amp;A&amp;R&amp;8&amp;D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75" zoomScaleSheetLayoutView="75" workbookViewId="0">
      <selection activeCell="F21" sqref="F21"/>
    </sheetView>
  </sheetViews>
  <sheetFormatPr defaultRowHeight="15" x14ac:dyDescent="0.2"/>
  <cols>
    <col min="1" max="1" width="9.33203125" bestFit="1" customWidth="1"/>
    <col min="5" max="5" width="10" customWidth="1"/>
    <col min="9" max="9" width="9" bestFit="1" customWidth="1"/>
  </cols>
  <sheetData>
    <row r="1" spans="1:9" ht="19.5" thickTop="1" thickBot="1" x14ac:dyDescent="0.25">
      <c r="A1" s="719" t="s">
        <v>104</v>
      </c>
      <c r="B1" s="234"/>
      <c r="C1" s="234"/>
      <c r="D1" s="234"/>
      <c r="E1" s="234"/>
      <c r="F1" s="234"/>
      <c r="G1" s="234"/>
      <c r="H1" s="234"/>
      <c r="I1" s="235"/>
    </row>
    <row r="2" spans="1:9" ht="16.5" thickTop="1" x14ac:dyDescent="0.2">
      <c r="A2" s="486" t="s">
        <v>273</v>
      </c>
      <c r="B2" s="110"/>
      <c r="C2" s="110"/>
      <c r="D2" s="110"/>
      <c r="E2" s="110"/>
      <c r="F2" s="110"/>
      <c r="G2" s="110"/>
      <c r="H2" s="110"/>
      <c r="I2" s="50"/>
    </row>
    <row r="3" spans="1:9" ht="15.75" x14ac:dyDescent="0.2">
      <c r="A3" s="930" t="s">
        <v>39</v>
      </c>
      <c r="B3" s="931"/>
      <c r="C3" s="717">
        <f>'Input Data'!$D$20</f>
        <v>0</v>
      </c>
      <c r="D3" s="110"/>
      <c r="E3" s="110"/>
      <c r="F3" s="320" t="s">
        <v>217</v>
      </c>
      <c r="G3" s="716">
        <v>0</v>
      </c>
      <c r="H3" s="110"/>
      <c r="I3" s="50"/>
    </row>
    <row r="4" spans="1:9" ht="15.75" thickBot="1" x14ac:dyDescent="0.25">
      <c r="A4" s="321"/>
      <c r="B4" s="233"/>
      <c r="C4" s="233"/>
      <c r="D4" s="233"/>
      <c r="E4" s="233"/>
      <c r="F4" s="233"/>
      <c r="G4" s="233"/>
      <c r="H4" s="233"/>
      <c r="I4" s="238"/>
    </row>
    <row r="5" spans="1:9" ht="15.75" thickTop="1" x14ac:dyDescent="0.2">
      <c r="A5" s="272"/>
      <c r="B5" s="110"/>
      <c r="C5" s="110"/>
      <c r="D5" s="110"/>
      <c r="E5" s="110"/>
      <c r="F5" s="110"/>
      <c r="G5" s="110"/>
      <c r="H5" s="110"/>
      <c r="I5" s="50"/>
    </row>
    <row r="6" spans="1:9" x14ac:dyDescent="0.2">
      <c r="A6" s="322" t="s">
        <v>105</v>
      </c>
      <c r="B6" s="243"/>
      <c r="C6" s="243"/>
      <c r="D6" s="243"/>
      <c r="E6" s="243"/>
      <c r="F6" s="243"/>
      <c r="G6" s="243"/>
      <c r="H6" s="243"/>
      <c r="I6" s="244"/>
    </row>
    <row r="7" spans="1:9" ht="30" x14ac:dyDescent="0.2">
      <c r="A7" s="245" t="s">
        <v>4</v>
      </c>
      <c r="B7" s="938" t="s">
        <v>106</v>
      </c>
      <c r="C7" s="939"/>
      <c r="D7" s="940"/>
      <c r="E7" s="246" t="s">
        <v>107</v>
      </c>
      <c r="F7" s="938" t="s">
        <v>42</v>
      </c>
      <c r="G7" s="939"/>
      <c r="H7" s="940"/>
      <c r="I7" s="249" t="s">
        <v>52</v>
      </c>
    </row>
    <row r="8" spans="1:9" x14ac:dyDescent="0.2">
      <c r="A8" s="323"/>
      <c r="B8" s="922"/>
      <c r="C8" s="929"/>
      <c r="D8" s="923"/>
      <c r="E8" s="324"/>
      <c r="F8" s="922"/>
      <c r="G8" s="929"/>
      <c r="H8" s="923"/>
      <c r="I8" s="325"/>
    </row>
    <row r="9" spans="1:9" x14ac:dyDescent="0.2">
      <c r="A9" s="256"/>
      <c r="B9" s="914"/>
      <c r="C9" s="925"/>
      <c r="D9" s="915"/>
      <c r="E9" s="257"/>
      <c r="F9" s="914"/>
      <c r="G9" s="925"/>
      <c r="H9" s="915"/>
      <c r="I9" s="326"/>
    </row>
    <row r="10" spans="1:9" x14ac:dyDescent="0.2">
      <c r="A10" s="256"/>
      <c r="B10" s="914"/>
      <c r="C10" s="925"/>
      <c r="D10" s="915"/>
      <c r="E10" s="257"/>
      <c r="F10" s="914"/>
      <c r="G10" s="925"/>
      <c r="H10" s="915"/>
      <c r="I10" s="326"/>
    </row>
    <row r="11" spans="1:9" x14ac:dyDescent="0.2">
      <c r="A11" s="256"/>
      <c r="B11" s="914"/>
      <c r="C11" s="925"/>
      <c r="D11" s="915"/>
      <c r="E11" s="257"/>
      <c r="F11" s="914"/>
      <c r="G11" s="925"/>
      <c r="H11" s="915"/>
      <c r="I11" s="326"/>
    </row>
    <row r="12" spans="1:9" x14ac:dyDescent="0.2">
      <c r="A12" s="256"/>
      <c r="B12" s="914"/>
      <c r="C12" s="925"/>
      <c r="D12" s="915"/>
      <c r="E12" s="257"/>
      <c r="F12" s="914"/>
      <c r="G12" s="925"/>
      <c r="H12" s="915"/>
      <c r="I12" s="326"/>
    </row>
    <row r="13" spans="1:9" x14ac:dyDescent="0.2">
      <c r="A13" s="256"/>
      <c r="B13" s="914"/>
      <c r="C13" s="925"/>
      <c r="D13" s="915"/>
      <c r="E13" s="257"/>
      <c r="F13" s="914"/>
      <c r="G13" s="925"/>
      <c r="H13" s="915"/>
      <c r="I13" s="326"/>
    </row>
    <row r="14" spans="1:9" x14ac:dyDescent="0.2">
      <c r="A14" s="256"/>
      <c r="B14" s="914"/>
      <c r="C14" s="925"/>
      <c r="D14" s="915"/>
      <c r="E14" s="257"/>
      <c r="F14" s="914"/>
      <c r="G14" s="925"/>
      <c r="H14" s="915"/>
      <c r="I14" s="326"/>
    </row>
    <row r="15" spans="1:9" x14ac:dyDescent="0.2">
      <c r="A15" s="256"/>
      <c r="B15" s="914"/>
      <c r="C15" s="925"/>
      <c r="D15" s="915"/>
      <c r="E15" s="257"/>
      <c r="F15" s="914"/>
      <c r="G15" s="925"/>
      <c r="H15" s="915"/>
      <c r="I15" s="326"/>
    </row>
    <row r="16" spans="1:9" x14ac:dyDescent="0.2">
      <c r="A16" s="256"/>
      <c r="B16" s="914"/>
      <c r="C16" s="925"/>
      <c r="D16" s="915"/>
      <c r="E16" s="257"/>
      <c r="F16" s="914"/>
      <c r="G16" s="925"/>
      <c r="H16" s="915"/>
      <c r="I16" s="326"/>
    </row>
    <row r="17" spans="1:9" ht="15.75" thickBot="1" x14ac:dyDescent="0.25">
      <c r="A17" s="327"/>
      <c r="B17" s="916"/>
      <c r="C17" s="919"/>
      <c r="D17" s="917"/>
      <c r="E17" s="328"/>
      <c r="F17" s="916"/>
      <c r="G17" s="919"/>
      <c r="H17" s="917"/>
      <c r="I17" s="329"/>
    </row>
    <row r="18" spans="1:9" x14ac:dyDescent="0.2">
      <c r="A18" s="268"/>
      <c r="B18" s="269"/>
      <c r="C18" s="269"/>
      <c r="D18" s="269"/>
      <c r="E18" s="269"/>
      <c r="F18" s="269"/>
      <c r="G18" s="269"/>
      <c r="H18" s="270" t="s">
        <v>110</v>
      </c>
      <c r="I18" s="568">
        <f>SUM(I8:I17)</f>
        <v>0</v>
      </c>
    </row>
    <row r="19" spans="1:9" ht="15.75" thickBot="1" x14ac:dyDescent="0.25">
      <c r="A19" s="283"/>
      <c r="B19" s="284"/>
      <c r="C19" s="284"/>
      <c r="D19" s="284"/>
      <c r="E19" s="284"/>
      <c r="F19" s="284"/>
      <c r="G19" s="284"/>
      <c r="H19" s="569" t="s">
        <v>284</v>
      </c>
      <c r="I19" s="570">
        <v>0</v>
      </c>
    </row>
    <row r="20" spans="1:9" ht="16.5" thickTop="1" thickBot="1" x14ac:dyDescent="0.25">
      <c r="A20" s="272"/>
      <c r="B20" s="110"/>
      <c r="C20" s="110"/>
      <c r="D20" s="110"/>
      <c r="E20" s="110"/>
      <c r="F20" s="110"/>
      <c r="G20" s="110"/>
      <c r="H20" s="284" t="s">
        <v>285</v>
      </c>
      <c r="I20" s="571">
        <f>I18-I19</f>
        <v>0</v>
      </c>
    </row>
    <row r="21" spans="1:9" x14ac:dyDescent="0.2">
      <c r="A21" s="330" t="s">
        <v>111</v>
      </c>
      <c r="B21" s="243"/>
      <c r="C21" s="243"/>
      <c r="D21" s="243"/>
      <c r="E21" s="243"/>
      <c r="F21" s="243"/>
      <c r="G21" s="243"/>
      <c r="H21" s="243"/>
      <c r="I21" s="244"/>
    </row>
    <row r="22" spans="1:9" x14ac:dyDescent="0.2">
      <c r="A22" s="239" t="s">
        <v>112</v>
      </c>
      <c r="B22" s="110" t="s">
        <v>108</v>
      </c>
      <c r="C22" s="110"/>
      <c r="D22" s="240" t="s">
        <v>113</v>
      </c>
      <c r="E22" s="110" t="s">
        <v>109</v>
      </c>
      <c r="F22" s="240"/>
      <c r="G22" s="331" t="s">
        <v>114</v>
      </c>
      <c r="H22" s="110"/>
      <c r="I22" s="50"/>
    </row>
    <row r="23" spans="1:9" x14ac:dyDescent="0.2">
      <c r="A23" s="332" t="s">
        <v>115</v>
      </c>
      <c r="B23" s="333" t="s">
        <v>116</v>
      </c>
      <c r="C23" s="333"/>
      <c r="D23" s="334" t="s">
        <v>117</v>
      </c>
      <c r="E23" s="333" t="s">
        <v>118</v>
      </c>
      <c r="F23" s="334"/>
      <c r="G23" s="334" t="s">
        <v>119</v>
      </c>
      <c r="H23" s="333"/>
      <c r="I23" s="335"/>
    </row>
    <row r="24" spans="1:9" ht="15.75" thickBot="1" x14ac:dyDescent="0.25">
      <c r="A24" s="565"/>
      <c r="B24" s="566"/>
      <c r="C24" s="566"/>
      <c r="D24" s="566"/>
      <c r="E24" s="566"/>
      <c r="F24" s="566"/>
      <c r="G24" s="566"/>
      <c r="H24" s="566"/>
      <c r="I24" s="567"/>
    </row>
    <row r="25" spans="1:9" ht="15.75" thickTop="1" x14ac:dyDescent="0.2"/>
  </sheetData>
  <mergeCells count="23">
    <mergeCell ref="B9:D9"/>
    <mergeCell ref="F9:H9"/>
    <mergeCell ref="B10:D10"/>
    <mergeCell ref="F10:H10"/>
    <mergeCell ref="A3:B3"/>
    <mergeCell ref="B7:D7"/>
    <mergeCell ref="F7:H7"/>
    <mergeCell ref="B8:D8"/>
    <mergeCell ref="F8:H8"/>
    <mergeCell ref="B13:D13"/>
    <mergeCell ref="F13:H13"/>
    <mergeCell ref="B14:D14"/>
    <mergeCell ref="F14:H14"/>
    <mergeCell ref="B11:D11"/>
    <mergeCell ref="F11:H11"/>
    <mergeCell ref="B12:D12"/>
    <mergeCell ref="F12:H12"/>
    <mergeCell ref="B17:D17"/>
    <mergeCell ref="F17:H17"/>
    <mergeCell ref="B15:D15"/>
    <mergeCell ref="F15:H15"/>
    <mergeCell ref="B16:D16"/>
    <mergeCell ref="F16:H16"/>
  </mergeCells>
  <phoneticPr fontId="0" type="noConversion"/>
  <printOptions horizontalCentered="1"/>
  <pageMargins left="0.74803149606299213" right="0.55118110236220474" top="0.78740157480314965" bottom="0.78740157480314965" header="0.51181102362204722" footer="0.51181102362204722"/>
  <pageSetup paperSize="9" scale="85" orientation="portrait" r:id="rId1"/>
  <headerFooter alignWithMargins="0">
    <oddFooter>&amp;L&amp;8&amp;F Rev 1 of 310805&amp;C&amp;8&amp;A&amp;R&amp;8&amp;D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04"/>
  <sheetViews>
    <sheetView tabSelected="1" zoomScale="75" zoomScaleNormal="75" zoomScaleSheetLayoutView="70" workbookViewId="0">
      <selection activeCell="D7" sqref="D7"/>
    </sheetView>
  </sheetViews>
  <sheetFormatPr defaultRowHeight="15" x14ac:dyDescent="0.2"/>
  <cols>
    <col min="1" max="1" width="16.33203125" customWidth="1"/>
    <col min="2" max="2" width="3.88671875" customWidth="1"/>
    <col min="3" max="3" width="6.77734375" customWidth="1"/>
    <col min="4" max="4" width="27" customWidth="1"/>
    <col min="5" max="5" width="16.77734375" customWidth="1"/>
    <col min="6" max="6" width="16.88671875" customWidth="1"/>
    <col min="7" max="7" width="16.77734375" customWidth="1"/>
    <col min="8" max="8" width="16.44140625" customWidth="1"/>
    <col min="9" max="9" width="2.88671875" customWidth="1"/>
  </cols>
  <sheetData>
    <row r="1" spans="1:9" ht="53.25" customHeight="1" thickTop="1" thickBot="1" x14ac:dyDescent="0.25">
      <c r="A1" s="725" t="s">
        <v>301</v>
      </c>
      <c r="B1" s="726"/>
      <c r="C1" s="726"/>
      <c r="D1" s="726"/>
      <c r="E1" s="726"/>
      <c r="F1" s="726"/>
      <c r="G1" s="726"/>
      <c r="H1" s="727"/>
      <c r="I1" s="8"/>
    </row>
    <row r="2" spans="1:9" ht="24" thickTop="1" x14ac:dyDescent="0.2">
      <c r="A2" s="534"/>
      <c r="B2" s="229"/>
      <c r="C2" s="229"/>
      <c r="D2" s="229"/>
      <c r="E2" s="728" t="s">
        <v>211</v>
      </c>
      <c r="F2" s="729"/>
      <c r="G2" s="729"/>
      <c r="H2" s="730"/>
      <c r="I2" s="5"/>
    </row>
    <row r="3" spans="1:9" ht="27.75" customHeight="1" x14ac:dyDescent="0.2">
      <c r="A3" s="535"/>
      <c r="B3" s="536"/>
      <c r="C3" s="536"/>
      <c r="D3" s="536"/>
      <c r="E3" s="733" t="str">
        <f>CONCATENATE(D8,": ",D17," FEES")</f>
        <v>ENGINEERING PROJECT: 2005 FEES</v>
      </c>
      <c r="F3" s="734"/>
      <c r="G3" s="734"/>
      <c r="H3" s="735"/>
      <c r="I3" s="5"/>
    </row>
    <row r="4" spans="1:9" ht="18" customHeight="1" thickBot="1" x14ac:dyDescent="0.25">
      <c r="A4" s="109"/>
      <c r="B4" s="114"/>
      <c r="C4" s="114"/>
      <c r="D4" s="114"/>
      <c r="E4" s="531"/>
      <c r="F4" s="532"/>
      <c r="G4" s="532"/>
      <c r="H4" s="706" t="s">
        <v>302</v>
      </c>
      <c r="I4" s="5"/>
    </row>
    <row r="5" spans="1:9" ht="15.75" thickTop="1" x14ac:dyDescent="0.2">
      <c r="A5" s="680"/>
      <c r="B5" s="681"/>
      <c r="C5" s="682" t="s">
        <v>201</v>
      </c>
      <c r="D5" s="70"/>
      <c r="E5" s="578" t="s">
        <v>204</v>
      </c>
      <c r="F5" s="731"/>
      <c r="G5" s="732"/>
      <c r="H5" s="50"/>
      <c r="I5" s="8"/>
    </row>
    <row r="6" spans="1:9" x14ac:dyDescent="0.2">
      <c r="A6" s="667"/>
      <c r="B6" s="668"/>
      <c r="C6" s="669" t="s">
        <v>202</v>
      </c>
      <c r="D6" s="71"/>
      <c r="E6" s="574" t="s">
        <v>205</v>
      </c>
      <c r="F6" s="577"/>
      <c r="G6" s="200"/>
      <c r="H6" s="50"/>
      <c r="I6" s="5"/>
    </row>
    <row r="7" spans="1:9" x14ac:dyDescent="0.2">
      <c r="A7" s="64" t="s">
        <v>203</v>
      </c>
      <c r="B7" s="65"/>
      <c r="C7" s="66" t="s">
        <v>33</v>
      </c>
      <c r="D7" s="72"/>
      <c r="E7" s="574" t="s">
        <v>234</v>
      </c>
      <c r="F7" s="576"/>
      <c r="G7" s="29"/>
      <c r="H7" s="117"/>
      <c r="I7" s="5"/>
    </row>
    <row r="8" spans="1:9" ht="15.75" customHeight="1" x14ac:dyDescent="0.2">
      <c r="A8" s="683" t="s">
        <v>139</v>
      </c>
      <c r="B8" s="65"/>
      <c r="C8" s="67" t="str">
        <f>IF(D8="BUILDING PROJECT","B","E")</f>
        <v>E</v>
      </c>
      <c r="D8" s="108" t="s">
        <v>300</v>
      </c>
      <c r="E8" s="112"/>
      <c r="F8" s="30"/>
      <c r="G8" s="29"/>
      <c r="H8" s="117"/>
      <c r="I8" s="5"/>
    </row>
    <row r="9" spans="1:9" x14ac:dyDescent="0.2">
      <c r="A9" s="667"/>
      <c r="B9" s="668"/>
      <c r="C9" s="669" t="s">
        <v>124</v>
      </c>
      <c r="D9" s="789"/>
      <c r="E9" s="790"/>
      <c r="F9" s="790"/>
      <c r="G9" s="790"/>
      <c r="H9" s="791"/>
      <c r="I9" s="5"/>
    </row>
    <row r="10" spans="1:9" ht="15.75" thickBot="1" x14ac:dyDescent="0.25">
      <c r="A10" s="671"/>
      <c r="B10" s="672"/>
      <c r="C10" s="673"/>
      <c r="D10" s="792"/>
      <c r="E10" s="793"/>
      <c r="F10" s="793"/>
      <c r="G10" s="793"/>
      <c r="H10" s="794"/>
      <c r="I10" s="17"/>
    </row>
    <row r="11" spans="1:9" ht="15.75" thickTop="1" x14ac:dyDescent="0.2">
      <c r="A11" s="674"/>
      <c r="B11" s="675"/>
      <c r="C11" s="676" t="s">
        <v>125</v>
      </c>
      <c r="D11" s="795"/>
      <c r="E11" s="796"/>
      <c r="F11" s="796"/>
      <c r="G11" s="732"/>
      <c r="H11" s="117"/>
      <c r="I11" s="5"/>
    </row>
    <row r="12" spans="1:9" ht="17.25" customHeight="1" x14ac:dyDescent="0.2">
      <c r="A12" s="667"/>
      <c r="B12" s="668"/>
      <c r="C12" s="669" t="s">
        <v>218</v>
      </c>
      <c r="D12" s="797"/>
      <c r="E12" s="798"/>
      <c r="F12" s="798"/>
      <c r="G12" s="799"/>
      <c r="H12" s="117"/>
      <c r="I12" s="5"/>
    </row>
    <row r="13" spans="1:9" x14ac:dyDescent="0.2">
      <c r="A13" s="677"/>
      <c r="B13" s="678"/>
      <c r="C13" s="679" t="s">
        <v>209</v>
      </c>
      <c r="D13" s="75"/>
      <c r="E13" s="611" t="s">
        <v>219</v>
      </c>
      <c r="F13" s="575"/>
      <c r="G13" s="574" t="s">
        <v>234</v>
      </c>
      <c r="H13" s="621"/>
      <c r="I13" s="5"/>
    </row>
    <row r="14" spans="1:9" ht="15.75" x14ac:dyDescent="0.2">
      <c r="A14" s="64" t="s">
        <v>120</v>
      </c>
      <c r="B14" s="65"/>
      <c r="C14" s="68">
        <f>IF(D14="none", "NONE",D14)</f>
        <v>0</v>
      </c>
      <c r="D14" s="73"/>
      <c r="E14" s="44" t="str">
        <f>IF(D14="","&lt;--ERROR","")</f>
        <v>&lt;--ERROR</v>
      </c>
      <c r="F14" s="29"/>
      <c r="G14" s="29"/>
      <c r="H14" s="47"/>
      <c r="I14" s="8"/>
    </row>
    <row r="15" spans="1:9" ht="15.75" x14ac:dyDescent="0.2">
      <c r="A15" s="667"/>
      <c r="B15" s="668"/>
      <c r="C15" s="669" t="s">
        <v>196</v>
      </c>
      <c r="D15" s="73"/>
      <c r="E15" s="44" t="str">
        <f>IF(D15="","&lt;--ERROR","")</f>
        <v>&lt;--ERROR</v>
      </c>
      <c r="F15" s="29"/>
      <c r="G15" s="29"/>
      <c r="H15" s="47"/>
      <c r="I15" s="8"/>
    </row>
    <row r="16" spans="1:9" x14ac:dyDescent="0.2">
      <c r="A16" s="667"/>
      <c r="B16" s="670"/>
      <c r="C16" s="669" t="s">
        <v>37</v>
      </c>
      <c r="D16" s="69"/>
      <c r="E16" s="112"/>
      <c r="F16" s="29"/>
      <c r="G16" s="29"/>
      <c r="H16" s="47"/>
      <c r="I16" s="8"/>
    </row>
    <row r="17" spans="1:9" x14ac:dyDescent="0.2">
      <c r="A17" s="28" t="s">
        <v>210</v>
      </c>
      <c r="B17" s="29"/>
      <c r="C17" s="62">
        <f>IF(D17=2005,3)</f>
        <v>3</v>
      </c>
      <c r="D17" s="108">
        <v>2005</v>
      </c>
      <c r="E17" s="58"/>
      <c r="F17" s="58"/>
      <c r="G17" s="58"/>
      <c r="H17" s="116"/>
      <c r="I17" s="8"/>
    </row>
    <row r="18" spans="1:9" x14ac:dyDescent="0.2">
      <c r="A18" s="61" t="s">
        <v>38</v>
      </c>
      <c r="B18" s="118"/>
      <c r="C18" s="59"/>
      <c r="D18" s="57" t="str">
        <f>IF(H30&lt;H37,"PERCENTAGE BASED FEES","TIME BASED FEES")</f>
        <v>TIME BASED FEES</v>
      </c>
      <c r="E18" s="752" t="str">
        <f>IF(C17=1, "No 24938 of 28 February 2003",IF(C17=2,"No 26180 of 2 April 2004",IF(C17=3," No 27422 of 1 April 2005","")))</f>
        <v xml:space="preserve"> No 27422 of 1 April 2005</v>
      </c>
      <c r="F18" s="750"/>
      <c r="G18" s="750"/>
      <c r="H18" s="47"/>
      <c r="I18" s="8"/>
    </row>
    <row r="19" spans="1:9" x14ac:dyDescent="0.2">
      <c r="A19" s="581"/>
      <c r="B19" s="582"/>
      <c r="C19" s="583" t="s">
        <v>162</v>
      </c>
      <c r="D19" s="69"/>
      <c r="E19" s="749" t="str">
        <f>IF(H30&lt;E37,"","USE TIME BASIS FEES")</f>
        <v>USE TIME BASIS FEES</v>
      </c>
      <c r="F19" s="750"/>
      <c r="G19" s="750"/>
      <c r="H19" s="563"/>
      <c r="I19" s="8"/>
    </row>
    <row r="20" spans="1:9" ht="15.75" customHeight="1" x14ac:dyDescent="0.2">
      <c r="A20" s="584"/>
      <c r="B20" s="585"/>
      <c r="C20" s="586" t="s">
        <v>20</v>
      </c>
      <c r="D20" s="72"/>
      <c r="E20" s="751"/>
      <c r="F20" s="750"/>
      <c r="G20" s="750"/>
      <c r="H20" s="612"/>
      <c r="I20" s="5"/>
    </row>
    <row r="21" spans="1:9" ht="15.75" customHeight="1" x14ac:dyDescent="0.2">
      <c r="A21" s="584"/>
      <c r="B21" s="585"/>
      <c r="C21" s="586" t="s">
        <v>126</v>
      </c>
      <c r="D21" s="72"/>
      <c r="E21" s="579"/>
      <c r="F21" s="230"/>
      <c r="G21" s="230"/>
      <c r="H21" s="50"/>
      <c r="I21" s="18"/>
    </row>
    <row r="22" spans="1:9" ht="15.75" customHeight="1" x14ac:dyDescent="0.2">
      <c r="A22" s="584"/>
      <c r="B22" s="585"/>
      <c r="C22" s="586" t="s">
        <v>23</v>
      </c>
      <c r="D22" s="72"/>
      <c r="E22" s="230"/>
      <c r="F22" s="230"/>
      <c r="G22" s="230"/>
      <c r="H22" s="612"/>
      <c r="I22" s="5"/>
    </row>
    <row r="23" spans="1:9" x14ac:dyDescent="0.2">
      <c r="A23" s="587"/>
      <c r="B23" s="588"/>
      <c r="C23" s="622" t="str">
        <f>IF(E23=1,"STAGE COMPLETED",IF(E23=4,"STAGE COMPLETED","STAGE"))</f>
        <v>STAGE</v>
      </c>
      <c r="D23" s="108" t="s">
        <v>321</v>
      </c>
      <c r="E23" s="699">
        <f>IF(D23="Preliminary design",1,IF(D23="Design &amp; tender",2,IF(D23="Construction",3,IF(D23="Completion",4))))</f>
        <v>2</v>
      </c>
      <c r="F23" s="60"/>
      <c r="G23" s="60"/>
      <c r="H23" s="613"/>
    </row>
    <row r="24" spans="1:9" ht="17.25" thickBot="1" x14ac:dyDescent="0.25">
      <c r="A24" s="28"/>
      <c r="B24" s="30"/>
      <c r="C24" s="589" t="s">
        <v>286</v>
      </c>
      <c r="D24" s="590">
        <v>0.7</v>
      </c>
      <c r="E24" s="580"/>
      <c r="F24" s="60"/>
      <c r="G24" s="60"/>
      <c r="H24" s="613"/>
    </row>
    <row r="25" spans="1:9" x14ac:dyDescent="0.2">
      <c r="A25" s="224" t="s">
        <v>233</v>
      </c>
      <c r="B25" s="225"/>
      <c r="C25" s="226"/>
      <c r="D25" s="227" t="s">
        <v>200</v>
      </c>
      <c r="E25" s="60"/>
      <c r="F25" s="60"/>
      <c r="G25" s="60"/>
      <c r="H25" s="613"/>
    </row>
    <row r="26" spans="1:9" ht="15" customHeight="1" x14ac:dyDescent="0.2">
      <c r="A26" s="775" t="s">
        <v>147</v>
      </c>
      <c r="B26" s="776"/>
      <c r="C26" s="776"/>
      <c r="D26" s="777"/>
      <c r="E26" s="108" t="s">
        <v>200</v>
      </c>
      <c r="F26" s="30"/>
      <c r="G26" s="30"/>
      <c r="H26" s="117"/>
      <c r="I26" s="5"/>
    </row>
    <row r="27" spans="1:9" x14ac:dyDescent="0.2">
      <c r="A27" s="781" t="s">
        <v>231</v>
      </c>
      <c r="B27" s="782"/>
      <c r="C27" s="782"/>
      <c r="D27" s="783"/>
      <c r="E27" s="108" t="s">
        <v>200</v>
      </c>
      <c r="F27" s="30"/>
      <c r="G27" s="30"/>
      <c r="H27" s="117"/>
      <c r="I27" s="5"/>
    </row>
    <row r="28" spans="1:9" x14ac:dyDescent="0.2">
      <c r="A28" s="781" t="s">
        <v>174</v>
      </c>
      <c r="B28" s="782"/>
      <c r="C28" s="782"/>
      <c r="D28" s="783"/>
      <c r="E28" s="108" t="s">
        <v>200</v>
      </c>
      <c r="F28" s="30"/>
      <c r="G28" s="30"/>
      <c r="H28" s="117"/>
      <c r="I28" s="5"/>
    </row>
    <row r="29" spans="1:9" x14ac:dyDescent="0.2">
      <c r="A29" s="591"/>
      <c r="B29" s="592"/>
      <c r="C29" s="592"/>
      <c r="D29" s="593" t="s">
        <v>175</v>
      </c>
      <c r="E29" s="108" t="s">
        <v>200</v>
      </c>
      <c r="F29" s="30"/>
      <c r="G29" s="30"/>
      <c r="H29" s="117"/>
      <c r="I29" s="5"/>
    </row>
    <row r="30" spans="1:9" ht="15.75" thickBot="1" x14ac:dyDescent="0.25">
      <c r="A30" s="778" t="s">
        <v>144</v>
      </c>
      <c r="B30" s="779"/>
      <c r="C30" s="779"/>
      <c r="D30" s="780"/>
      <c r="E30" s="108" t="s">
        <v>200</v>
      </c>
      <c r="F30" s="63" t="str">
        <f>IF(E30="y","AMOUNT","")</f>
        <v/>
      </c>
      <c r="G30" s="74"/>
      <c r="H30" s="614">
        <f>Scales!C3</f>
        <v>290000</v>
      </c>
    </row>
    <row r="31" spans="1:9" ht="69.75" customHeight="1" thickTop="1" thickBot="1" x14ac:dyDescent="0.25">
      <c r="A31" s="787" t="s">
        <v>227</v>
      </c>
      <c r="B31" s="788"/>
      <c r="C31" s="788"/>
      <c r="D31" s="788"/>
      <c r="E31" s="698" t="s">
        <v>153</v>
      </c>
      <c r="F31" s="594" t="s">
        <v>287</v>
      </c>
      <c r="G31" s="22" t="s">
        <v>288</v>
      </c>
      <c r="H31" s="615" t="s">
        <v>150</v>
      </c>
      <c r="I31" s="10"/>
    </row>
    <row r="32" spans="1:9" ht="21.75" customHeight="1" thickBot="1" x14ac:dyDescent="0.25">
      <c r="A32" s="784" t="s">
        <v>241</v>
      </c>
      <c r="B32" s="785"/>
      <c r="C32" s="785"/>
      <c r="D32" s="786"/>
      <c r="E32" s="595" t="s">
        <v>240</v>
      </c>
      <c r="F32" s="222">
        <f>IF(E32="estimates",1,2)</f>
        <v>1</v>
      </c>
      <c r="G32" s="223"/>
      <c r="H32" s="223"/>
      <c r="I32" s="10"/>
    </row>
    <row r="33" spans="1:9" ht="44.25" customHeight="1" x14ac:dyDescent="0.2">
      <c r="A33" s="800" t="s">
        <v>232</v>
      </c>
      <c r="B33" s="767"/>
      <c r="C33" s="767"/>
      <c r="D33" s="801"/>
      <c r="E33" s="691"/>
      <c r="F33" s="691"/>
      <c r="G33" s="696"/>
      <c r="H33" s="616">
        <f>IF($E$23&lt;3,E33,IF($E$23=3,F33,IF($E$23=4,G33)))</f>
        <v>0</v>
      </c>
      <c r="I33" s="10"/>
    </row>
    <row r="34" spans="1:9" ht="30.75" customHeight="1" x14ac:dyDescent="0.2">
      <c r="A34" s="740" t="s">
        <v>151</v>
      </c>
      <c r="B34" s="773"/>
      <c r="C34" s="773"/>
      <c r="D34" s="774"/>
      <c r="E34" s="692"/>
      <c r="F34" s="598"/>
      <c r="G34" s="599"/>
      <c r="H34" s="616">
        <f>IF($E$23&lt;3,E34,IF($E$23=3,F34,IF($E$23=4,G34)))</f>
        <v>0</v>
      </c>
    </row>
    <row r="35" spans="1:9" ht="30.75" customHeight="1" x14ac:dyDescent="0.2">
      <c r="A35" s="740" t="s">
        <v>152</v>
      </c>
      <c r="B35" s="741"/>
      <c r="C35" s="741"/>
      <c r="D35" s="742"/>
      <c r="E35" s="692"/>
      <c r="F35" s="598"/>
      <c r="G35" s="599"/>
      <c r="H35" s="616">
        <f>IF($E$23&lt;3,E35,IF($E$23=3,F35,IF($E$23=4,G35)))</f>
        <v>0</v>
      </c>
    </row>
    <row r="36" spans="1:9" ht="39.75" customHeight="1" thickBot="1" x14ac:dyDescent="0.25">
      <c r="A36" s="755" t="s">
        <v>226</v>
      </c>
      <c r="B36" s="756"/>
      <c r="C36" s="756"/>
      <c r="D36" s="757"/>
      <c r="E36" s="697"/>
      <c r="F36" s="600"/>
      <c r="G36" s="601"/>
      <c r="H36" s="617">
        <f>IF($E$23&lt;3,E36,IF($E$23=3,F36,IF($E$23=4,G36)))</f>
        <v>0</v>
      </c>
    </row>
    <row r="37" spans="1:9" ht="33.75" customHeight="1" thickBot="1" x14ac:dyDescent="0.25">
      <c r="A37" s="760" t="s">
        <v>242</v>
      </c>
      <c r="B37" s="761"/>
      <c r="C37" s="761"/>
      <c r="D37" s="762"/>
      <c r="E37" s="602">
        <f>SUM(E34:E36)</f>
        <v>0</v>
      </c>
      <c r="F37" s="693">
        <f>SUM(F33:F36)</f>
        <v>0</v>
      </c>
      <c r="G37" s="694">
        <f>SUM(G33:G36)</f>
        <v>0</v>
      </c>
      <c r="H37" s="694">
        <f>SUM(H33:H36)</f>
        <v>0</v>
      </c>
    </row>
    <row r="38" spans="1:9" ht="27" customHeight="1" thickTop="1" thickBot="1" x14ac:dyDescent="0.25">
      <c r="A38" s="763" t="str">
        <f>IF($E$23=4,IF(H37=#REF!,"","THE VALUE OF ( C) MUST BE THE SAME AS (D)"),"")</f>
        <v/>
      </c>
      <c r="B38" s="764"/>
      <c r="C38" s="764"/>
      <c r="D38" s="764"/>
      <c r="E38" s="765"/>
      <c r="F38" s="596"/>
      <c r="G38" s="597" t="str">
        <f>IF($E$23=4,IF($H$39=$H$44,"","ERROR"),"")</f>
        <v/>
      </c>
      <c r="H38" s="618"/>
    </row>
    <row r="39" spans="1:9" ht="32.25" customHeight="1" thickBot="1" x14ac:dyDescent="0.25">
      <c r="A39" s="758" t="s">
        <v>277</v>
      </c>
      <c r="B39" s="759"/>
      <c r="C39" s="759"/>
      <c r="D39" s="759"/>
      <c r="E39" s="603"/>
      <c r="F39" s="603"/>
      <c r="G39" s="604"/>
      <c r="H39" s="619">
        <f>IF($E$23&lt;3,E39,IF($E$23=3,F39,IF($E$23=4,G39)))</f>
        <v>0</v>
      </c>
    </row>
    <row r="40" spans="1:9" ht="53.25" customHeight="1" thickBot="1" x14ac:dyDescent="0.25">
      <c r="A40" s="746" t="s">
        <v>220</v>
      </c>
      <c r="B40" s="747"/>
      <c r="C40" s="747"/>
      <c r="D40" s="747"/>
      <c r="E40" s="747"/>
      <c r="F40" s="748"/>
      <c r="G40" s="610" t="s">
        <v>161</v>
      </c>
      <c r="H40" s="620" t="s">
        <v>150</v>
      </c>
    </row>
    <row r="41" spans="1:9" ht="37.5" customHeight="1" x14ac:dyDescent="0.2">
      <c r="A41" s="766" t="s">
        <v>154</v>
      </c>
      <c r="B41" s="767"/>
      <c r="C41" s="767"/>
      <c r="D41" s="767"/>
      <c r="E41" s="768"/>
      <c r="F41" s="769"/>
      <c r="G41" s="691">
        <v>0</v>
      </c>
      <c r="H41" s="605">
        <f>IF($E$23&gt;2,G41,0)</f>
        <v>0</v>
      </c>
    </row>
    <row r="42" spans="1:9" ht="37.5" customHeight="1" thickBot="1" x14ac:dyDescent="0.25">
      <c r="A42" s="770" t="s">
        <v>156</v>
      </c>
      <c r="B42" s="771"/>
      <c r="C42" s="771"/>
      <c r="D42" s="771"/>
      <c r="E42" s="772"/>
      <c r="F42" s="772"/>
      <c r="G42" s="700">
        <v>0</v>
      </c>
      <c r="H42" s="606">
        <f>IF($E$23&gt;2,G42,0)</f>
        <v>0</v>
      </c>
    </row>
    <row r="43" spans="1:9" ht="36.75" customHeight="1" thickTop="1" thickBot="1" x14ac:dyDescent="0.25">
      <c r="A43" s="743" t="s">
        <v>155</v>
      </c>
      <c r="B43" s="744"/>
      <c r="C43" s="744"/>
      <c r="D43" s="744"/>
      <c r="E43" s="745"/>
      <c r="F43" s="745"/>
      <c r="G43" s="609">
        <f>SUM(G41:G42)</f>
        <v>0</v>
      </c>
      <c r="H43" s="607">
        <f>IF($E$23&gt;2,G43,0)</f>
        <v>0</v>
      </c>
    </row>
    <row r="44" spans="1:9" ht="41.25" customHeight="1" thickTop="1" thickBot="1" x14ac:dyDescent="0.25">
      <c r="A44" s="736" t="s">
        <v>278</v>
      </c>
      <c r="B44" s="737"/>
      <c r="C44" s="737"/>
      <c r="D44" s="737"/>
      <c r="E44" s="738"/>
      <c r="F44" s="739"/>
      <c r="G44" s="695">
        <v>0</v>
      </c>
      <c r="H44" s="608">
        <f>IF($E$23&gt;2,G44,0)</f>
        <v>0</v>
      </c>
    </row>
    <row r="45" spans="1:9" ht="15.75" thickTop="1" x14ac:dyDescent="0.2">
      <c r="G45" s="23"/>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9" x14ac:dyDescent="0.2">
      <c r="A103" s="1"/>
      <c r="B103" s="1"/>
      <c r="C103" s="1"/>
      <c r="D103" s="1"/>
      <c r="E103" s="1"/>
      <c r="F103" s="1"/>
      <c r="G103" s="1"/>
      <c r="H103" s="1"/>
      <c r="I103" s="1"/>
    </row>
    <row r="104" spans="1:9" x14ac:dyDescent="0.2">
      <c r="A104" s="753"/>
      <c r="B104" s="754"/>
      <c r="C104" s="754"/>
      <c r="D104" s="754"/>
      <c r="E104" s="754"/>
      <c r="F104" s="754"/>
      <c r="G104" s="754"/>
      <c r="H104" s="754"/>
      <c r="I104" s="754"/>
    </row>
  </sheetData>
  <sheetProtection password="CD4C" sheet="1" objects="1" scenarios="1" formatCells="0" formatColumns="0" formatRows="0"/>
  <mergeCells count="29">
    <mergeCell ref="A33:D33"/>
    <mergeCell ref="A31:D31"/>
    <mergeCell ref="D9:H9"/>
    <mergeCell ref="D10:H10"/>
    <mergeCell ref="D11:G11"/>
    <mergeCell ref="D12:G12"/>
    <mergeCell ref="A104:I104"/>
    <mergeCell ref="A36:D36"/>
    <mergeCell ref="A39:D39"/>
    <mergeCell ref="A37:D37"/>
    <mergeCell ref="A38:E38"/>
    <mergeCell ref="A41:F41"/>
    <mergeCell ref="A42:F42"/>
    <mergeCell ref="A1:H1"/>
    <mergeCell ref="E2:H2"/>
    <mergeCell ref="F5:G5"/>
    <mergeCell ref="E3:H3"/>
    <mergeCell ref="A44:F44"/>
    <mergeCell ref="A35:D35"/>
    <mergeCell ref="A43:F43"/>
    <mergeCell ref="A40:F40"/>
    <mergeCell ref="E19:G20"/>
    <mergeCell ref="E18:G18"/>
    <mergeCell ref="A34:D34"/>
    <mergeCell ref="A26:D26"/>
    <mergeCell ref="A30:D30"/>
    <mergeCell ref="A27:D27"/>
    <mergeCell ref="A28:D28"/>
    <mergeCell ref="A32:D32"/>
  </mergeCells>
  <phoneticPr fontId="0" type="noConversion"/>
  <dataValidations count="6">
    <dataValidation type="list" allowBlank="1" showInputMessage="1" showErrorMessage="1" sqref="E26:E30">
      <formula1>"N,Y"</formula1>
    </dataValidation>
    <dataValidation type="list" allowBlank="1" showInputMessage="1" showErrorMessage="1" sqref="E32">
      <formula1>"ESTIMATES, TENDER VALUES"</formula1>
    </dataValidation>
    <dataValidation type="list" allowBlank="1" showInputMessage="1" showErrorMessage="1" sqref="D8">
      <formula1>"BUILDING PROJECT,ENGINEERING PROJECT"</formula1>
    </dataValidation>
    <dataValidation type="list" allowBlank="1" showInputMessage="1" showErrorMessage="1" sqref="D23">
      <formula1>"PRELIMINARY DESIGN, DESIGN &amp; TENDER, CONSTRUCTION, COMPLETION"</formula1>
    </dataValidation>
    <dataValidation type="list" allowBlank="1" showInputMessage="1" showErrorMessage="1" sqref="D17">
      <formula1>"2005"</formula1>
    </dataValidation>
    <dataValidation type="list" allowBlank="1" showInputMessage="1" showErrorMessage="1" sqref="D25">
      <formula1>"Y,N"</formula1>
    </dataValidation>
  </dataValidations>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A1:O78"/>
  <sheetViews>
    <sheetView zoomScale="75" workbookViewId="0">
      <selection activeCell="A3" sqref="A3"/>
    </sheetView>
  </sheetViews>
  <sheetFormatPr defaultRowHeight="15" x14ac:dyDescent="0.2"/>
  <cols>
    <col min="1" max="1" width="14.21875" customWidth="1"/>
    <col min="2" max="2" width="13.77734375" customWidth="1"/>
    <col min="5" max="5" width="4.109375" customWidth="1"/>
    <col min="6" max="6" width="2.6640625" customWidth="1"/>
    <col min="7" max="7" width="5" customWidth="1"/>
    <col min="8" max="8" width="3.77734375" customWidth="1"/>
    <col min="10" max="10" width="3.109375" customWidth="1"/>
    <col min="11" max="11" width="13.44140625" customWidth="1"/>
    <col min="12" max="12" width="3" customWidth="1"/>
    <col min="13" max="13" width="11.77734375" customWidth="1"/>
    <col min="14" max="14" width="3.6640625" customWidth="1"/>
    <col min="15" max="15" width="13.77734375" customWidth="1"/>
  </cols>
  <sheetData>
    <row r="1" spans="1:15" ht="52.5" customHeight="1" thickTop="1" x14ac:dyDescent="0.2">
      <c r="A1" s="216"/>
      <c r="B1" s="217"/>
      <c r="C1" s="217"/>
      <c r="D1" s="809" t="s">
        <v>143</v>
      </c>
      <c r="E1" s="810"/>
      <c r="F1" s="810"/>
      <c r="G1" s="810"/>
      <c r="H1" s="218"/>
      <c r="I1" s="806" t="s">
        <v>216</v>
      </c>
      <c r="J1" s="807"/>
      <c r="K1" s="807"/>
      <c r="L1" s="807"/>
      <c r="M1" s="807"/>
      <c r="N1" s="807"/>
      <c r="O1" s="808"/>
    </row>
    <row r="2" spans="1:15" ht="29.25" customHeight="1" x14ac:dyDescent="0.2">
      <c r="A2" s="804"/>
      <c r="B2" s="805"/>
      <c r="C2" s="805"/>
      <c r="D2" s="805"/>
      <c r="E2" s="805"/>
      <c r="F2" s="203"/>
      <c r="G2" s="204"/>
      <c r="H2" s="204"/>
      <c r="I2" s="811" t="str">
        <f>'Input Data'!E3</f>
        <v>ENGINEERING PROJECT: 2005 FEES</v>
      </c>
      <c r="J2" s="812"/>
      <c r="K2" s="812"/>
      <c r="L2" s="812"/>
      <c r="M2" s="812"/>
      <c r="N2" s="812"/>
      <c r="O2" s="813"/>
    </row>
    <row r="3" spans="1:15" ht="20.25" x14ac:dyDescent="0.2">
      <c r="A3" s="220"/>
      <c r="B3" s="115"/>
      <c r="C3" s="115"/>
      <c r="D3" s="115"/>
      <c r="E3" s="115"/>
      <c r="F3" s="204"/>
      <c r="G3" s="204"/>
      <c r="H3" s="204"/>
      <c r="I3" s="204"/>
      <c r="J3" s="115"/>
      <c r="K3" s="115"/>
      <c r="L3" s="115"/>
      <c r="M3" s="115"/>
      <c r="N3" s="85" t="str">
        <f>'Input Data'!H4</f>
        <v>Revision 2.1 - 2012-10</v>
      </c>
      <c r="O3" s="563"/>
    </row>
    <row r="4" spans="1:15" x14ac:dyDescent="0.2">
      <c r="A4" s="48" t="s">
        <v>21</v>
      </c>
      <c r="B4" s="814">
        <f>'Input Data'!$D$9</f>
        <v>0</v>
      </c>
      <c r="C4" s="803"/>
      <c r="D4" s="803"/>
      <c r="E4" s="803"/>
      <c r="F4" s="803"/>
      <c r="G4" s="803"/>
      <c r="H4" s="803"/>
      <c r="I4" s="803"/>
      <c r="J4" s="803"/>
      <c r="K4" s="803"/>
      <c r="L4" s="803"/>
      <c r="M4" s="803"/>
      <c r="N4" s="29"/>
      <c r="O4" s="47"/>
    </row>
    <row r="5" spans="1:15" x14ac:dyDescent="0.2">
      <c r="A5" s="113"/>
      <c r="B5" s="814">
        <f>'Input Data'!$D$10</f>
        <v>0</v>
      </c>
      <c r="C5" s="803"/>
      <c r="D5" s="803"/>
      <c r="E5" s="803"/>
      <c r="F5" s="803"/>
      <c r="G5" s="803"/>
      <c r="H5" s="803"/>
      <c r="I5" s="803"/>
      <c r="J5" s="803"/>
      <c r="K5" s="803"/>
      <c r="L5" s="803"/>
      <c r="M5" s="803"/>
      <c r="N5" s="29"/>
      <c r="O5" s="47"/>
    </row>
    <row r="6" spans="1:15" x14ac:dyDescent="0.2">
      <c r="A6" s="48" t="s">
        <v>22</v>
      </c>
      <c r="B6" s="802">
        <f>'Input Data'!$D$11</f>
        <v>0</v>
      </c>
      <c r="C6" s="803"/>
      <c r="D6" s="803"/>
      <c r="E6" s="803"/>
      <c r="F6" s="803"/>
      <c r="G6" s="803"/>
      <c r="H6" s="803"/>
      <c r="I6" s="803"/>
      <c r="J6" s="803"/>
      <c r="K6" s="803"/>
      <c r="L6" s="803"/>
      <c r="M6" s="803"/>
      <c r="N6" s="29"/>
      <c r="O6" s="47"/>
    </row>
    <row r="7" spans="1:15" ht="26.25" thickBot="1" x14ac:dyDescent="0.25">
      <c r="A7" s="53" t="s">
        <v>19</v>
      </c>
      <c r="B7" s="815">
        <f>'Input Data'!$D$12</f>
        <v>0</v>
      </c>
      <c r="C7" s="816"/>
      <c r="D7" s="816"/>
      <c r="E7" s="816"/>
      <c r="F7" s="816"/>
      <c r="G7" s="816"/>
      <c r="H7" s="816"/>
      <c r="I7" s="816"/>
      <c r="J7" s="76" t="s">
        <v>213</v>
      </c>
      <c r="K7" s="81">
        <f>'Input Data'!D13</f>
        <v>0</v>
      </c>
      <c r="L7" s="76" t="s">
        <v>214</v>
      </c>
      <c r="M7" s="817">
        <f>'Input Data'!F13</f>
        <v>0</v>
      </c>
      <c r="N7" s="818"/>
      <c r="O7" s="690">
        <f>'Input Data'!H13</f>
        <v>0</v>
      </c>
    </row>
    <row r="8" spans="1:15" ht="15.75" thickTop="1" x14ac:dyDescent="0.2">
      <c r="A8" s="48" t="s">
        <v>206</v>
      </c>
      <c r="B8" s="195"/>
      <c r="C8" s="819">
        <f>'Input Data'!F5</f>
        <v>0</v>
      </c>
      <c r="D8" s="820"/>
      <c r="E8" s="820"/>
      <c r="F8" s="820"/>
      <c r="G8" s="820"/>
      <c r="H8" s="202" t="s">
        <v>213</v>
      </c>
      <c r="I8" s="80">
        <f>'Input Data'!F6</f>
        <v>0</v>
      </c>
      <c r="J8" s="121" t="s">
        <v>207</v>
      </c>
      <c r="K8" s="195"/>
      <c r="L8" s="821">
        <f>'Input Data'!D5</f>
        <v>0</v>
      </c>
      <c r="M8" s="822"/>
      <c r="N8" s="823"/>
      <c r="O8" s="116"/>
    </row>
    <row r="9" spans="1:15" x14ac:dyDescent="0.2">
      <c r="A9" s="48" t="s">
        <v>120</v>
      </c>
      <c r="B9" s="29"/>
      <c r="C9" s="824">
        <f>'Input Data'!D14</f>
        <v>0</v>
      </c>
      <c r="D9" s="825"/>
      <c r="E9" s="825"/>
      <c r="F9" s="825"/>
      <c r="G9" s="826"/>
      <c r="H9" s="31" t="s">
        <v>235</v>
      </c>
      <c r="I9" s="80">
        <f>'Input Data'!F7</f>
        <v>0</v>
      </c>
      <c r="J9" s="121" t="s">
        <v>208</v>
      </c>
      <c r="K9" s="195"/>
      <c r="M9" s="714">
        <f>'Input Data'!$D$6</f>
        <v>0</v>
      </c>
      <c r="N9" s="115"/>
      <c r="O9" s="47"/>
    </row>
    <row r="10" spans="1:15" x14ac:dyDescent="0.2">
      <c r="A10" s="45" t="s">
        <v>196</v>
      </c>
      <c r="B10" s="110"/>
      <c r="C10" s="829">
        <f>'Input Data'!D15</f>
        <v>0</v>
      </c>
      <c r="D10" s="826"/>
      <c r="E10" s="826"/>
      <c r="F10" s="826"/>
      <c r="G10" s="826"/>
      <c r="H10" s="110"/>
      <c r="I10" s="46"/>
      <c r="J10" s="31" t="s">
        <v>20</v>
      </c>
      <c r="K10" s="29"/>
      <c r="L10" s="46"/>
      <c r="M10" s="46"/>
      <c r="N10" s="715">
        <f>'Input Data'!$D$20</f>
        <v>0</v>
      </c>
      <c r="O10" s="47"/>
    </row>
    <row r="11" spans="1:15" x14ac:dyDescent="0.2">
      <c r="A11" s="48" t="s">
        <v>126</v>
      </c>
      <c r="B11" s="29"/>
      <c r="C11" s="830">
        <f>'Input Data'!D21</f>
        <v>0</v>
      </c>
      <c r="D11" s="830"/>
      <c r="E11" s="830"/>
      <c r="F11" s="830"/>
      <c r="G11" s="830"/>
      <c r="H11" s="46"/>
      <c r="I11" s="46"/>
      <c r="J11" s="49" t="s">
        <v>127</v>
      </c>
      <c r="K11" s="29"/>
      <c r="L11" s="831" t="str">
        <f>IF('Input Data'!E23=1,"PRELIMINARY DESIGN",IF('Input Data'!E23=2,"DESIGN &amp; TENDER",IF('Input Data'!E23=3,"CONSTRUCTION",IF('Input Data'!E23=4,"COMPLETION"))))</f>
        <v>DESIGN &amp; TENDER</v>
      </c>
      <c r="M11" s="831"/>
      <c r="N11" s="831"/>
      <c r="O11" s="832"/>
    </row>
    <row r="12" spans="1:15" x14ac:dyDescent="0.2">
      <c r="A12" s="48" t="s">
        <v>37</v>
      </c>
      <c r="B12" s="29"/>
      <c r="C12" s="833">
        <f>'Input Data'!$D$16</f>
        <v>0</v>
      </c>
      <c r="D12" s="834"/>
      <c r="E12" s="834"/>
      <c r="F12" s="834"/>
      <c r="G12" s="834"/>
      <c r="H12" s="51"/>
      <c r="I12" s="51"/>
      <c r="J12" s="835" t="s">
        <v>162</v>
      </c>
      <c r="K12" s="834"/>
      <c r="L12" s="839">
        <f>'Input Data'!D19</f>
        <v>0</v>
      </c>
      <c r="M12" s="839"/>
      <c r="N12" s="840"/>
      <c r="O12" s="50"/>
    </row>
    <row r="13" spans="1:15" x14ac:dyDescent="0.2">
      <c r="A13" s="48" t="s">
        <v>38</v>
      </c>
      <c r="B13" s="29"/>
      <c r="C13" s="836" t="str">
        <f>'Input Data'!$D$18</f>
        <v>TIME BASED FEES</v>
      </c>
      <c r="D13" s="834"/>
      <c r="E13" s="834"/>
      <c r="F13" s="834"/>
      <c r="G13" s="834"/>
      <c r="H13" s="52"/>
      <c r="I13" s="46"/>
      <c r="J13" s="31" t="s">
        <v>23</v>
      </c>
      <c r="K13" s="29"/>
      <c r="L13" s="837">
        <f>'Input Data'!$D$22</f>
        <v>0</v>
      </c>
      <c r="M13" s="826"/>
      <c r="N13" s="46"/>
      <c r="O13" s="47"/>
    </row>
    <row r="14" spans="1:15" ht="15.75" thickBot="1" x14ac:dyDescent="0.25">
      <c r="A14" s="53" t="s">
        <v>139</v>
      </c>
      <c r="B14" s="26"/>
      <c r="C14" s="857" t="str">
        <f>IF('Input Data'!$C$8="e", "ENGINEERING PROJECT","USE OTHER INVOICE")</f>
        <v>ENGINEERING PROJECT</v>
      </c>
      <c r="D14" s="818"/>
      <c r="E14" s="818"/>
      <c r="F14" s="818"/>
      <c r="G14" s="818"/>
      <c r="H14" s="54"/>
      <c r="I14" s="37"/>
      <c r="J14" s="55" t="s">
        <v>128</v>
      </c>
      <c r="K14" s="26"/>
      <c r="L14" s="56" t="s">
        <v>129</v>
      </c>
      <c r="M14" s="858">
        <f>'Input Data'!D7</f>
        <v>0</v>
      </c>
      <c r="N14" s="859"/>
      <c r="O14" s="860"/>
    </row>
    <row r="15" spans="1:15" ht="15.75" thickTop="1" x14ac:dyDescent="0.2">
      <c r="A15" s="861"/>
      <c r="B15" s="862"/>
      <c r="C15" s="862"/>
      <c r="D15" s="862"/>
      <c r="E15" s="862"/>
      <c r="F15" s="862"/>
      <c r="G15" s="862"/>
      <c r="H15" s="29"/>
      <c r="I15" s="32"/>
      <c r="J15" s="863" t="s">
        <v>130</v>
      </c>
      <c r="K15" s="864"/>
      <c r="L15" s="864"/>
      <c r="M15" s="864"/>
      <c r="N15" s="864"/>
      <c r="O15" s="684">
        <f>IF('Input Data'!$F$32=1,80%*'Input Data'!$H$37,'Input Data'!$H$37)</f>
        <v>0</v>
      </c>
    </row>
    <row r="16" spans="1:15" ht="15.75" thickBot="1" x14ac:dyDescent="0.25">
      <c r="A16" s="865"/>
      <c r="B16" s="866"/>
      <c r="C16" s="866"/>
      <c r="D16" s="866"/>
      <c r="E16" s="866"/>
      <c r="F16" s="866"/>
      <c r="G16" s="866"/>
      <c r="H16" s="26"/>
      <c r="I16" s="27"/>
      <c r="J16" s="827" t="s">
        <v>142</v>
      </c>
      <c r="K16" s="828"/>
      <c r="L16" s="828"/>
      <c r="M16" s="828"/>
      <c r="N16" s="828"/>
      <c r="O16" s="685">
        <f>IF('Input Data'!$F$32=1,80%*'Input Data'!$H$39,'Input Data'!$H$39)</f>
        <v>0</v>
      </c>
    </row>
    <row r="17" spans="1:15" ht="15.75" thickTop="1" x14ac:dyDescent="0.2">
      <c r="A17" s="122" t="s">
        <v>34</v>
      </c>
      <c r="B17" s="85"/>
      <c r="C17" s="96"/>
      <c r="D17" s="92"/>
      <c r="E17" s="92"/>
      <c r="F17" s="92"/>
      <c r="G17" s="123"/>
      <c r="H17" s="124"/>
      <c r="I17" s="125">
        <f>IF('Input Data'!C8="e",IF('Input Data'!$C$17=3,VLOOKUP($O$15,SCALE_2005E,3)),0)</f>
        <v>0</v>
      </c>
      <c r="J17" s="212" t="s">
        <v>131</v>
      </c>
      <c r="K17" s="127">
        <f>IF('Input Data'!C8="e",IF('Input Data'!$C$17=3,VLOOKUP($O$15,SCALE_2005E,4)),0)</f>
        <v>0.125</v>
      </c>
      <c r="L17" s="128" t="s">
        <v>1</v>
      </c>
      <c r="M17" s="129">
        <f>IF('Input Data'!C8="e",O15-(IF('Input Data'!$C$17=3,VLOOKUP($O$15,SCALE_2005E,1))),0)</f>
        <v>0</v>
      </c>
      <c r="N17" s="128" t="s">
        <v>3</v>
      </c>
      <c r="O17" s="652">
        <f>I17+K17*M17</f>
        <v>0</v>
      </c>
    </row>
    <row r="18" spans="1:15" ht="15.75" thickBot="1" x14ac:dyDescent="0.25">
      <c r="A18" s="95"/>
      <c r="B18" s="85"/>
      <c r="C18" s="96"/>
      <c r="D18" s="94"/>
      <c r="E18" s="94"/>
      <c r="F18" s="94"/>
      <c r="G18" s="96"/>
      <c r="H18" s="96"/>
      <c r="I18" s="130"/>
      <c r="J18" s="125"/>
      <c r="K18" s="127"/>
      <c r="L18" s="125"/>
      <c r="M18" s="125"/>
      <c r="N18" s="125"/>
      <c r="O18" s="686"/>
    </row>
    <row r="19" spans="1:15" x14ac:dyDescent="0.2">
      <c r="A19" s="95"/>
      <c r="B19" s="85"/>
      <c r="C19" s="85"/>
      <c r="D19" s="85"/>
      <c r="E19" s="85"/>
      <c r="F19" s="85"/>
      <c r="G19" s="96"/>
      <c r="H19" s="124"/>
      <c r="I19" s="125"/>
      <c r="J19" s="125"/>
      <c r="K19" s="127"/>
      <c r="L19" s="131"/>
      <c r="M19" s="125"/>
      <c r="N19" s="128"/>
      <c r="O19" s="652">
        <f>O17</f>
        <v>0</v>
      </c>
    </row>
    <row r="20" spans="1:15" ht="15.75" thickBot="1" x14ac:dyDescent="0.25">
      <c r="A20" s="132"/>
      <c r="B20" s="100"/>
      <c r="C20" s="133"/>
      <c r="D20" s="134"/>
      <c r="E20" s="134"/>
      <c r="F20" s="134"/>
      <c r="G20" s="135"/>
      <c r="H20" s="136"/>
      <c r="I20" s="137"/>
      <c r="J20" s="137"/>
      <c r="K20" s="137"/>
      <c r="L20" s="137"/>
      <c r="M20" s="137"/>
      <c r="N20" s="137"/>
      <c r="O20" s="653"/>
    </row>
    <row r="21" spans="1:15" ht="18.75" thickTop="1" x14ac:dyDescent="0.2">
      <c r="A21" s="138" t="s">
        <v>163</v>
      </c>
      <c r="B21" s="139"/>
      <c r="C21" s="139"/>
      <c r="D21" s="139"/>
      <c r="E21" s="139"/>
      <c r="F21" s="139"/>
      <c r="G21" s="139"/>
      <c r="H21" s="139"/>
      <c r="I21" s="139"/>
      <c r="J21" s="139"/>
      <c r="K21" s="139"/>
      <c r="L21" s="139"/>
      <c r="M21" s="139"/>
      <c r="N21" s="139"/>
      <c r="O21" s="652"/>
    </row>
    <row r="22" spans="1:15" ht="15" customHeight="1" x14ac:dyDescent="0.2">
      <c r="A22" s="847" t="s">
        <v>223</v>
      </c>
      <c r="B22" s="848"/>
      <c r="C22" s="848"/>
      <c r="D22" s="848"/>
      <c r="E22" s="848"/>
      <c r="F22" s="85"/>
      <c r="G22" s="112"/>
      <c r="H22" s="92"/>
      <c r="I22" s="650">
        <f>IF('Input Data'!$E$23=1,Scales!$L$3,IF('Input Data'!$E$23=2,Scales!$L$4,0.6))</f>
        <v>0.48</v>
      </c>
      <c r="J22" s="128" t="s">
        <v>2</v>
      </c>
      <c r="K22" s="137">
        <f>'Input Data'!H33</f>
        <v>0</v>
      </c>
      <c r="L22" s="131" t="s">
        <v>27</v>
      </c>
      <c r="M22" s="125">
        <f>$O$19</f>
        <v>0</v>
      </c>
      <c r="N22" s="130"/>
      <c r="O22" s="652">
        <f>IF('Input Data'!C8="e",IF('Input Data'!D25="Y",0,IF(K23=0,0,I22*(K22/K23*M22))),0)</f>
        <v>0</v>
      </c>
    </row>
    <row r="23" spans="1:15" x14ac:dyDescent="0.2">
      <c r="A23" s="849"/>
      <c r="B23" s="848"/>
      <c r="C23" s="848"/>
      <c r="D23" s="848"/>
      <c r="E23" s="848"/>
      <c r="F23" s="85"/>
      <c r="G23" s="140"/>
      <c r="H23" s="94"/>
      <c r="I23" s="93"/>
      <c r="J23" s="125"/>
      <c r="K23" s="125">
        <f>'Input Data'!$H$37</f>
        <v>0</v>
      </c>
      <c r="L23" s="131"/>
      <c r="M23" s="125"/>
      <c r="N23" s="130"/>
      <c r="O23" s="652"/>
    </row>
    <row r="24" spans="1:15" x14ac:dyDescent="0.2">
      <c r="A24" s="104"/>
      <c r="B24" s="84"/>
      <c r="C24" s="85"/>
      <c r="D24" s="85"/>
      <c r="E24" s="85"/>
      <c r="F24" s="85"/>
      <c r="G24" s="97"/>
      <c r="H24" s="98"/>
      <c r="I24" s="86"/>
      <c r="J24" s="141"/>
      <c r="K24" s="141"/>
      <c r="L24" s="142"/>
      <c r="M24" s="141"/>
      <c r="N24" s="141"/>
      <c r="O24" s="654"/>
    </row>
    <row r="25" spans="1:15" x14ac:dyDescent="0.2">
      <c r="A25" s="850" t="s">
        <v>224</v>
      </c>
      <c r="B25" s="851"/>
      <c r="C25" s="852"/>
      <c r="D25" s="852"/>
      <c r="E25" s="93"/>
      <c r="F25" s="111"/>
      <c r="G25" s="97">
        <f>IF('Input Data'!$H$34&gt;0,1.25,0)</f>
        <v>0</v>
      </c>
      <c r="H25" s="92" t="s">
        <v>1</v>
      </c>
      <c r="I25" s="650">
        <f>IF('Input Data'!$E$23=1,Scales!$L$3,IF('Input Data'!$E$23=2,Scales!$L$4,0.6))</f>
        <v>0.48</v>
      </c>
      <c r="J25" s="128" t="s">
        <v>2</v>
      </c>
      <c r="K25" s="137">
        <f>'Input Data'!H34</f>
        <v>0</v>
      </c>
      <c r="L25" s="131" t="s">
        <v>27</v>
      </c>
      <c r="M25" s="125">
        <f>$O$19</f>
        <v>0</v>
      </c>
      <c r="N25" s="125"/>
      <c r="O25" s="652">
        <f>IF('Input Data'!C8="e",IF('Input Data'!D25="Y",0,IF(K26=0,0,G25*I25*K25/K26*M25)),0)</f>
        <v>0</v>
      </c>
    </row>
    <row r="26" spans="1:15" x14ac:dyDescent="0.2">
      <c r="A26" s="853"/>
      <c r="B26" s="854"/>
      <c r="C26" s="854"/>
      <c r="D26" s="854"/>
      <c r="E26" s="85"/>
      <c r="F26" s="85"/>
      <c r="G26" s="97"/>
      <c r="H26" s="98"/>
      <c r="I26" s="86"/>
      <c r="J26" s="141"/>
      <c r="K26" s="125">
        <f>'Input Data'!$H$37</f>
        <v>0</v>
      </c>
      <c r="L26" s="142"/>
      <c r="M26" s="141"/>
      <c r="N26" s="141"/>
      <c r="O26" s="654"/>
    </row>
    <row r="27" spans="1:15" x14ac:dyDescent="0.2">
      <c r="A27" s="24"/>
      <c r="B27" s="25"/>
      <c r="C27" s="25"/>
      <c r="D27" s="25"/>
      <c r="E27" s="85"/>
      <c r="F27" s="85"/>
      <c r="G27" s="97"/>
      <c r="H27" s="98"/>
      <c r="I27" s="93"/>
      <c r="J27" s="128"/>
      <c r="K27" s="143"/>
      <c r="L27" s="142"/>
      <c r="M27" s="143"/>
      <c r="N27" s="141"/>
      <c r="O27" s="654"/>
    </row>
    <row r="28" spans="1:15" x14ac:dyDescent="0.2">
      <c r="A28" s="843" t="s">
        <v>158</v>
      </c>
      <c r="B28" s="844"/>
      <c r="C28" s="844"/>
      <c r="D28" s="844"/>
      <c r="E28" s="85"/>
      <c r="F28" s="85"/>
      <c r="G28" s="97">
        <f>IF('Input Data'!$H$35&gt;0,0.25,0)</f>
        <v>0</v>
      </c>
      <c r="H28" s="98"/>
      <c r="I28" s="650">
        <f>IF('Input Data'!$E$23=1,Scales!$L$3,IF('Input Data'!$E$23=2,Scales!$L$4,0.6))</f>
        <v>0.48</v>
      </c>
      <c r="J28" s="128" t="s">
        <v>2</v>
      </c>
      <c r="K28" s="137">
        <f>'Input Data'!H35</f>
        <v>0</v>
      </c>
      <c r="L28" s="142" t="s">
        <v>27</v>
      </c>
      <c r="M28" s="125">
        <f>$O$19</f>
        <v>0</v>
      </c>
      <c r="N28" s="92"/>
      <c r="O28" s="652">
        <f>IF('Input Data'!C8="e",IF('Input Data'!D25="Y",0,IF(K29=0,0,G28*I28*K28/K29*M28)),0)</f>
        <v>0</v>
      </c>
    </row>
    <row r="29" spans="1:15" x14ac:dyDescent="0.2">
      <c r="A29" s="845"/>
      <c r="B29" s="846"/>
      <c r="C29" s="846"/>
      <c r="D29" s="846"/>
      <c r="E29" s="85"/>
      <c r="F29" s="85"/>
      <c r="G29" s="97"/>
      <c r="H29" s="98"/>
      <c r="I29" s="93"/>
      <c r="J29" s="128"/>
      <c r="K29" s="125">
        <f>'Input Data'!$H$37</f>
        <v>0</v>
      </c>
      <c r="L29" s="142"/>
      <c r="M29" s="143"/>
      <c r="N29" s="141"/>
      <c r="O29" s="654"/>
    </row>
    <row r="30" spans="1:15" x14ac:dyDescent="0.2">
      <c r="A30" s="83"/>
      <c r="B30" s="84"/>
      <c r="C30" s="85"/>
      <c r="D30" s="85"/>
      <c r="E30" s="85"/>
      <c r="F30" s="85"/>
      <c r="G30" s="97"/>
      <c r="H30" s="98"/>
      <c r="I30" s="93"/>
      <c r="J30" s="128"/>
      <c r="K30" s="143"/>
      <c r="L30" s="142"/>
      <c r="M30" s="143"/>
      <c r="N30" s="141"/>
      <c r="O30" s="654"/>
    </row>
    <row r="31" spans="1:15" x14ac:dyDescent="0.2">
      <c r="A31" s="843" t="s">
        <v>228</v>
      </c>
      <c r="B31" s="844"/>
      <c r="C31" s="844"/>
      <c r="D31" s="844"/>
      <c r="E31" s="97">
        <f>IF('Input Data'!$H$36&gt;0,0.25,0)</f>
        <v>0</v>
      </c>
      <c r="F31" s="92" t="s">
        <v>1</v>
      </c>
      <c r="G31" s="97">
        <f>IF('Input Data'!$H$36&gt;0,1.25,0)</f>
        <v>0</v>
      </c>
      <c r="H31" s="92" t="s">
        <v>1</v>
      </c>
      <c r="I31" s="650">
        <f>IF('Input Data'!$E$23=1,Scales!$L$3,IF('Input Data'!$E$23=2,Scales!$L$4,0.6))</f>
        <v>0.48</v>
      </c>
      <c r="J31" s="128" t="s">
        <v>2</v>
      </c>
      <c r="K31" s="137">
        <f>'Input Data'!H36</f>
        <v>0</v>
      </c>
      <c r="L31" s="92" t="s">
        <v>1</v>
      </c>
      <c r="M31" s="125">
        <f>$O$19</f>
        <v>0</v>
      </c>
      <c r="N31" s="141"/>
      <c r="O31" s="652">
        <f>IF('Input Data'!C8="e",IF('Input Data'!$D$25="Y",0,IF($K$32=0,0,(E31*G31*I31*K31/K32*M31))),0)</f>
        <v>0</v>
      </c>
    </row>
    <row r="32" spans="1:15" x14ac:dyDescent="0.2">
      <c r="A32" s="845"/>
      <c r="B32" s="846"/>
      <c r="C32" s="846"/>
      <c r="D32" s="846"/>
      <c r="E32" s="82"/>
      <c r="F32" s="82"/>
      <c r="G32" s="97"/>
      <c r="H32" s="98"/>
      <c r="I32" s="93"/>
      <c r="J32" s="141"/>
      <c r="K32" s="125">
        <f>'Input Data'!$H$37</f>
        <v>0</v>
      </c>
      <c r="L32" s="142"/>
      <c r="M32" s="141"/>
      <c r="N32" s="141"/>
      <c r="O32" s="654"/>
    </row>
    <row r="33" spans="1:15" x14ac:dyDescent="0.2">
      <c r="A33" s="99"/>
      <c r="B33" s="105"/>
      <c r="C33" s="105"/>
      <c r="D33" s="105"/>
      <c r="E33" s="105"/>
      <c r="F33" s="105"/>
      <c r="G33" s="105"/>
      <c r="H33" s="105"/>
      <c r="I33" s="144"/>
      <c r="J33" s="144"/>
      <c r="K33" s="145"/>
      <c r="L33" s="145"/>
      <c r="M33" s="145"/>
      <c r="N33" s="145"/>
      <c r="O33" s="655"/>
    </row>
    <row r="34" spans="1:15" x14ac:dyDescent="0.2">
      <c r="A34" s="106" t="s">
        <v>238</v>
      </c>
      <c r="B34" s="84"/>
      <c r="C34" s="85"/>
      <c r="D34" s="85"/>
      <c r="E34" s="85"/>
      <c r="F34" s="85"/>
      <c r="G34" s="102">
        <f>IF('Input Data'!$E$23=1,1,IF('Input Data'!$E$23&lt;3,'Input Data'!$D$24,1))</f>
        <v>0.7</v>
      </c>
      <c r="H34" s="92" t="s">
        <v>1</v>
      </c>
      <c r="I34" s="102">
        <f>IF('Input Data'!$E$28="y",0.07,0)</f>
        <v>0</v>
      </c>
      <c r="J34" s="92" t="s">
        <v>1</v>
      </c>
      <c r="K34" s="650">
        <f>IF('Input Data'!$E$23=1,Scales!$L$3,IF('Input Data'!$E$23=2,Scales!$L$4,0.6))</f>
        <v>0.48</v>
      </c>
      <c r="L34" s="131" t="s">
        <v>27</v>
      </c>
      <c r="M34" s="125">
        <f>$O$17</f>
        <v>0</v>
      </c>
      <c r="N34" s="128" t="s">
        <v>3</v>
      </c>
      <c r="O34" s="654">
        <f>IF('Input Data'!$D$25="Y",0,IF('Input Data'!C8="e",IF('Input Data'!$D$25="Y",0,(G34*I34*K34*M34)),0))</f>
        <v>0</v>
      </c>
    </row>
    <row r="35" spans="1:15" x14ac:dyDescent="0.2">
      <c r="A35" s="83"/>
      <c r="B35" s="84"/>
      <c r="C35" s="85"/>
      <c r="D35" s="85"/>
      <c r="E35" s="85"/>
      <c r="F35" s="85"/>
      <c r="G35" s="85"/>
      <c r="H35" s="85"/>
      <c r="I35" s="102"/>
      <c r="J35" s="92"/>
      <c r="K35" s="102"/>
      <c r="L35" s="128"/>
      <c r="M35" s="125"/>
      <c r="N35" s="128"/>
      <c r="O35" s="654"/>
    </row>
    <row r="36" spans="1:15" x14ac:dyDescent="0.2">
      <c r="A36" s="106" t="s">
        <v>35</v>
      </c>
      <c r="B36" s="84"/>
      <c r="C36" s="85"/>
      <c r="D36" s="85"/>
      <c r="E36" s="85"/>
      <c r="F36" s="85"/>
      <c r="G36" s="102">
        <f>IF('Input Data'!$E$23=1,1,IF('Input Data'!$E$23&lt;3,'Input Data'!$D$24,1))</f>
        <v>0.7</v>
      </c>
      <c r="H36" s="92" t="s">
        <v>1</v>
      </c>
      <c r="I36" s="86">
        <f>IF('Input Data'!$E$27="y",0.01,0)</f>
        <v>0</v>
      </c>
      <c r="J36" s="92" t="s">
        <v>1</v>
      </c>
      <c r="K36" s="650">
        <f>IF('Input Data'!$E$23=1,Scales!$L$3,IF('Input Data'!$E$23=2,Scales!$L$4,0.6))</f>
        <v>0.48</v>
      </c>
      <c r="L36" s="131" t="s">
        <v>27</v>
      </c>
      <c r="M36" s="141">
        <f>$O$16</f>
        <v>0</v>
      </c>
      <c r="N36" s="128" t="s">
        <v>3</v>
      </c>
      <c r="O36" s="654">
        <f>IF('Input Data'!$D$25="Y",0,IF('Input Data'!$C$8="e",(G36*I36*K36*M36),0))</f>
        <v>0</v>
      </c>
    </row>
    <row r="37" spans="1:15" x14ac:dyDescent="0.2">
      <c r="A37" s="83"/>
      <c r="B37" s="84"/>
      <c r="C37" s="85"/>
      <c r="D37" s="85"/>
      <c r="E37" s="85"/>
      <c r="F37" s="85"/>
      <c r="G37" s="85"/>
      <c r="H37" s="85"/>
      <c r="I37" s="86"/>
      <c r="J37" s="92"/>
      <c r="K37" s="93"/>
      <c r="L37" s="128"/>
      <c r="M37" s="141"/>
      <c r="N37" s="128"/>
      <c r="O37" s="654"/>
    </row>
    <row r="38" spans="1:15" ht="15.75" thickBot="1" x14ac:dyDescent="0.25">
      <c r="A38" s="87"/>
      <c r="B38" s="88"/>
      <c r="C38" s="88"/>
      <c r="D38" s="88"/>
      <c r="E38" s="88"/>
      <c r="F38" s="88"/>
      <c r="G38" s="89"/>
      <c r="H38" s="89"/>
      <c r="I38" s="90"/>
      <c r="J38" s="146"/>
      <c r="K38" s="147"/>
      <c r="L38" s="90"/>
      <c r="M38" s="572" t="s">
        <v>159</v>
      </c>
      <c r="N38" s="90"/>
      <c r="O38" s="199">
        <f>IF('Input Data'!C8="e",SUM(O22:O37),0)</f>
        <v>0</v>
      </c>
    </row>
    <row r="39" spans="1:15" ht="18.75" thickTop="1" x14ac:dyDescent="0.2">
      <c r="A39" s="91" t="s">
        <v>177</v>
      </c>
      <c r="B39" s="84"/>
      <c r="C39" s="84"/>
      <c r="D39" s="84"/>
      <c r="E39" s="84"/>
      <c r="F39" s="84"/>
      <c r="G39" s="84"/>
      <c r="H39" s="84"/>
      <c r="I39" s="84"/>
      <c r="J39" s="84"/>
      <c r="K39" s="84"/>
      <c r="L39" s="84"/>
      <c r="M39" s="148"/>
      <c r="N39" s="84"/>
      <c r="O39" s="654"/>
    </row>
    <row r="40" spans="1:15" x14ac:dyDescent="0.2">
      <c r="A40" s="847" t="s">
        <v>225</v>
      </c>
      <c r="B40" s="848"/>
      <c r="C40" s="848"/>
      <c r="D40" s="848"/>
      <c r="E40" s="92"/>
      <c r="F40" s="92"/>
      <c r="G40" s="85"/>
      <c r="H40" s="85"/>
      <c r="I40" s="93">
        <f>IF('Input Data'!$E$23&lt;3,0,IF('Input Data'!$E$23=3,0.35,IF('Input Data'!$E$23=4,0.4)))</f>
        <v>0</v>
      </c>
      <c r="J40" s="124" t="s">
        <v>2</v>
      </c>
      <c r="K40" s="701">
        <f>'Input Data'!H41</f>
        <v>0</v>
      </c>
      <c r="L40" s="131" t="s">
        <v>27</v>
      </c>
      <c r="M40" s="129">
        <f>$O$19</f>
        <v>0</v>
      </c>
      <c r="N40" s="125"/>
      <c r="O40" s="652">
        <f>IF('Input Data'!C8="e",IF(K41=0,0,(I40*K40/K41*M40)))</f>
        <v>0</v>
      </c>
    </row>
    <row r="41" spans="1:15" x14ac:dyDescent="0.2">
      <c r="A41" s="849"/>
      <c r="B41" s="848"/>
      <c r="C41" s="848"/>
      <c r="D41" s="848"/>
      <c r="E41" s="94"/>
      <c r="F41" s="94"/>
      <c r="G41" s="85"/>
      <c r="H41" s="85"/>
      <c r="I41" s="93"/>
      <c r="J41" s="96"/>
      <c r="K41" s="125">
        <f>IF('Input Data'!$E$23&lt;4,'Input Data'!$H$37,'Input Data'!$H$43)</f>
        <v>0</v>
      </c>
      <c r="L41" s="131"/>
      <c r="M41" s="125"/>
      <c r="N41" s="125"/>
      <c r="O41" s="652"/>
    </row>
    <row r="42" spans="1:15" x14ac:dyDescent="0.2">
      <c r="A42" s="95"/>
      <c r="B42" s="85"/>
      <c r="C42" s="96"/>
      <c r="D42" s="94"/>
      <c r="E42" s="94"/>
      <c r="F42" s="94"/>
      <c r="G42" s="85"/>
      <c r="H42" s="85"/>
      <c r="I42" s="93"/>
      <c r="J42" s="96"/>
      <c r="K42" s="125"/>
      <c r="L42" s="131"/>
      <c r="M42" s="125"/>
      <c r="N42" s="125"/>
      <c r="O42" s="652"/>
    </row>
    <row r="43" spans="1:15" x14ac:dyDescent="0.2">
      <c r="A43" s="850" t="s">
        <v>224</v>
      </c>
      <c r="B43" s="851"/>
      <c r="C43" s="852"/>
      <c r="D43" s="848"/>
      <c r="E43" s="92"/>
      <c r="F43" s="92"/>
      <c r="G43" s="97">
        <f>IF('Input Data'!$H$42&gt;0,1.25,0)</f>
        <v>0</v>
      </c>
      <c r="H43" s="85" t="s">
        <v>27</v>
      </c>
      <c r="I43" s="93">
        <f>IF('Input Data'!$E$23&lt;3,0,IF('Input Data'!$E$23=3,0.35,IF('Input Data'!$E$23=4,0.4)))</f>
        <v>0</v>
      </c>
      <c r="J43" s="124" t="s">
        <v>2</v>
      </c>
      <c r="K43" s="701">
        <f>'Input Data'!H42</f>
        <v>0</v>
      </c>
      <c r="L43" s="131" t="s">
        <v>27</v>
      </c>
      <c r="M43" s="125">
        <f>$O$19</f>
        <v>0</v>
      </c>
      <c r="N43" s="128"/>
      <c r="O43" s="652">
        <f>IF('Input Data'!C8="e",IF($K$44=0,0,($G$43*$I$43*$K$43/$K$44*$M$43)))</f>
        <v>0</v>
      </c>
    </row>
    <row r="44" spans="1:15" x14ac:dyDescent="0.2">
      <c r="A44" s="849"/>
      <c r="B44" s="848"/>
      <c r="C44" s="848"/>
      <c r="D44" s="848"/>
      <c r="E44" s="98"/>
      <c r="F44" s="98"/>
      <c r="G44" s="85"/>
      <c r="H44" s="85"/>
      <c r="I44" s="86"/>
      <c r="J44" s="84"/>
      <c r="K44" s="125">
        <f>IF('Input Data'!$E$23&lt;4,'Input Data'!$H$37,'Input Data'!$H$43)</f>
        <v>0</v>
      </c>
      <c r="L44" s="142"/>
      <c r="M44" s="141"/>
      <c r="N44" s="141"/>
      <c r="O44" s="654"/>
    </row>
    <row r="45" spans="1:15" x14ac:dyDescent="0.2">
      <c r="A45" s="99"/>
      <c r="B45" s="100"/>
      <c r="C45" s="100"/>
      <c r="D45" s="100"/>
      <c r="E45" s="100"/>
      <c r="F45" s="100"/>
      <c r="G45" s="100"/>
      <c r="H45" s="100"/>
      <c r="I45" s="101"/>
      <c r="J45" s="100"/>
      <c r="K45" s="149"/>
      <c r="L45" s="150"/>
      <c r="M45" s="149"/>
      <c r="N45" s="149"/>
      <c r="O45" s="655"/>
    </row>
    <row r="46" spans="1:15" x14ac:dyDescent="0.2">
      <c r="A46" s="106" t="s">
        <v>238</v>
      </c>
      <c r="B46" s="84"/>
      <c r="C46" s="85"/>
      <c r="D46" s="85"/>
      <c r="E46" s="85"/>
      <c r="F46" s="85"/>
      <c r="G46" s="723">
        <f>IF('Input Data'!$E$23&gt;2,'Input Data'!$H$43/'Input Data'!$H$37,0)</f>
        <v>0</v>
      </c>
      <c r="H46" s="92" t="s">
        <v>1</v>
      </c>
      <c r="I46" s="102">
        <f>IF('Input Data'!$E$28="y",0.07,0)</f>
        <v>0</v>
      </c>
      <c r="J46" s="92" t="s">
        <v>1</v>
      </c>
      <c r="K46" s="93">
        <f>IF('Input Data'!$E$23&lt;3,0,IF('Input Data'!$E$23=3,0.35,IF('Input Data'!$E$23=4,0.4)))</f>
        <v>0</v>
      </c>
      <c r="L46" s="131" t="s">
        <v>27</v>
      </c>
      <c r="M46" s="125">
        <f>$O$17</f>
        <v>0</v>
      </c>
      <c r="N46" s="128" t="s">
        <v>3</v>
      </c>
      <c r="O46" s="654">
        <f>IF('Input Data'!C8="E",(G46*I46*K46*M46),0)</f>
        <v>0</v>
      </c>
    </row>
    <row r="47" spans="1:15" x14ac:dyDescent="0.2">
      <c r="A47" s="83"/>
      <c r="B47" s="84"/>
      <c r="C47" s="85"/>
      <c r="D47" s="85"/>
      <c r="E47" s="85"/>
      <c r="F47" s="85"/>
      <c r="G47" s="723"/>
      <c r="H47" s="85"/>
      <c r="I47" s="102"/>
      <c r="J47" s="92"/>
      <c r="K47" s="102"/>
      <c r="L47" s="131"/>
      <c r="M47" s="125"/>
      <c r="N47" s="128"/>
      <c r="O47" s="654"/>
    </row>
    <row r="48" spans="1:15" x14ac:dyDescent="0.2">
      <c r="A48" s="106" t="s">
        <v>35</v>
      </c>
      <c r="B48" s="84"/>
      <c r="C48" s="85"/>
      <c r="D48" s="85"/>
      <c r="E48" s="85"/>
      <c r="F48" s="85"/>
      <c r="G48" s="724">
        <f>IF('Input Data'!$E$23&gt;2,'Input Data'!$H$44/'Input Data'!$H$39,0)</f>
        <v>0</v>
      </c>
      <c r="H48" s="92" t="s">
        <v>1</v>
      </c>
      <c r="I48" s="86">
        <f>IF('Input Data'!$E$27="y",0.01,0)</f>
        <v>0</v>
      </c>
      <c r="J48" s="92" t="s">
        <v>1</v>
      </c>
      <c r="K48" s="93">
        <f>IF('Input Data'!$E$23&lt;3,0,IF('Input Data'!$E$23=3,0.35,IF('Input Data'!$E$23=4,0.4)))</f>
        <v>0</v>
      </c>
      <c r="L48" s="131" t="s">
        <v>27</v>
      </c>
      <c r="M48" s="141">
        <f>$O$16</f>
        <v>0</v>
      </c>
      <c r="N48" s="128" t="s">
        <v>3</v>
      </c>
      <c r="O48" s="654">
        <f>IF('Input Data'!$C$8="e",(G48*I48*K48*M48),0)</f>
        <v>0</v>
      </c>
    </row>
    <row r="49" spans="1:15" ht="15.75" thickBot="1" x14ac:dyDescent="0.25">
      <c r="A49" s="83"/>
      <c r="B49" s="84"/>
      <c r="C49" s="85"/>
      <c r="D49" s="85"/>
      <c r="E49" s="85"/>
      <c r="F49" s="85"/>
      <c r="G49" s="85"/>
      <c r="H49" s="85"/>
      <c r="I49" s="97"/>
      <c r="J49" s="92"/>
      <c r="K49" s="125"/>
      <c r="L49" s="128"/>
      <c r="M49" s="141"/>
      <c r="N49" s="128"/>
      <c r="O49" s="658"/>
    </row>
    <row r="50" spans="1:15" ht="15.75" thickBot="1" x14ac:dyDescent="0.25">
      <c r="A50" s="151"/>
      <c r="B50" s="152"/>
      <c r="C50" s="152"/>
      <c r="D50" s="153"/>
      <c r="E50" s="153"/>
      <c r="F50" s="153"/>
      <c r="G50" s="154"/>
      <c r="H50" s="155"/>
      <c r="I50" s="156" t="s">
        <v>133</v>
      </c>
      <c r="J50" s="157"/>
      <c r="K50" s="158"/>
      <c r="L50" s="158"/>
      <c r="M50" s="158"/>
      <c r="N50" s="158"/>
      <c r="O50" s="656">
        <f>IF( 'Input Data'!C8="e",IF('Input Data'!E23&lt;3,0,SUM(O40:O49)),0)</f>
        <v>0</v>
      </c>
    </row>
    <row r="51" spans="1:15" ht="15.75" x14ac:dyDescent="0.2">
      <c r="A51" s="196" t="s">
        <v>24</v>
      </c>
      <c r="B51" s="84"/>
      <c r="C51" s="84"/>
      <c r="D51" s="84"/>
      <c r="E51" s="84"/>
      <c r="F51" s="84"/>
      <c r="G51" s="84"/>
      <c r="H51" s="84"/>
      <c r="I51" s="84"/>
      <c r="J51" s="84"/>
      <c r="K51" s="84"/>
      <c r="L51" s="84"/>
      <c r="M51" s="84"/>
      <c r="N51" s="84"/>
      <c r="O51" s="663">
        <f>O38+O50</f>
        <v>0</v>
      </c>
    </row>
    <row r="52" spans="1:15" ht="18" x14ac:dyDescent="0.2">
      <c r="A52" s="91" t="s">
        <v>222</v>
      </c>
      <c r="B52" s="159"/>
      <c r="C52" s="159"/>
      <c r="D52" s="159"/>
      <c r="E52" s="159"/>
      <c r="F52" s="159"/>
      <c r="G52" s="159"/>
      <c r="H52" s="160"/>
      <c r="I52" s="161"/>
      <c r="J52" s="162"/>
      <c r="K52" s="159"/>
      <c r="L52" s="163"/>
      <c r="M52" s="159"/>
      <c r="N52" s="163"/>
      <c r="O52" s="687"/>
    </row>
    <row r="53" spans="1:15" x14ac:dyDescent="0.2">
      <c r="A53" s="103" t="s">
        <v>236</v>
      </c>
      <c r="B53" s="159"/>
      <c r="C53" s="159"/>
      <c r="D53" s="159"/>
      <c r="E53" s="159"/>
      <c r="F53" s="159"/>
      <c r="G53" s="159"/>
      <c r="H53" s="84"/>
      <c r="I53" s="164" t="s">
        <v>135</v>
      </c>
      <c r="J53" s="165"/>
      <c r="K53" s="166" t="s">
        <v>7</v>
      </c>
      <c r="L53" s="84"/>
      <c r="M53" s="166" t="s">
        <v>132</v>
      </c>
      <c r="N53" s="167" t="s">
        <v>123</v>
      </c>
      <c r="O53" s="654">
        <f>'Time Based'!H21</f>
        <v>0</v>
      </c>
    </row>
    <row r="54" spans="1:15" x14ac:dyDescent="0.2">
      <c r="A54" s="83" t="s">
        <v>134</v>
      </c>
      <c r="B54" s="84"/>
      <c r="C54" s="112"/>
      <c r="D54" s="112"/>
      <c r="E54" s="86">
        <f>IF('Input Data'!E29="Y",0.03,0)</f>
        <v>0</v>
      </c>
      <c r="F54" s="92" t="s">
        <v>1</v>
      </c>
      <c r="G54" s="123">
        <f>IF('Input Data'!$E$29="y",IF('Input Data'!$E$23=1,Scales!$L$3,IF('Input Data'!$E$23=2,Scales!$L$4,IF('Input Data'!$E$23=3,0.95,IF('Input Data'!$E$23=4,1)))),0)</f>
        <v>0</v>
      </c>
      <c r="H54" s="124" t="s">
        <v>2</v>
      </c>
      <c r="I54" s="179">
        <f>$O$17</f>
        <v>0</v>
      </c>
      <c r="J54" s="197" t="s">
        <v>123</v>
      </c>
      <c r="K54" s="198">
        <f>IF('Input Data'!E29="y",E54*G54*I54,0)</f>
        <v>0</v>
      </c>
      <c r="L54" s="84"/>
      <c r="M54" s="166" t="s">
        <v>132</v>
      </c>
      <c r="N54" s="167" t="s">
        <v>123</v>
      </c>
      <c r="O54" s="654">
        <f>IF('Time Based'!$H$37&lt;$K$54,'Time Based'!$H$37,$K$54)</f>
        <v>0</v>
      </c>
    </row>
    <row r="55" spans="1:15" x14ac:dyDescent="0.2">
      <c r="A55" s="83" t="s">
        <v>145</v>
      </c>
      <c r="B55" s="84"/>
      <c r="C55" s="86"/>
      <c r="D55" s="92"/>
      <c r="E55" s="92"/>
      <c r="F55" s="92"/>
      <c r="G55" s="123"/>
      <c r="H55" s="124"/>
      <c r="I55" s="123">
        <f>IF('Input Data'!$E$29="y",IF('Input Data'!$E$23=1,Scales!$L$3,IF('Input Data'!$E$23=2,Scales!$L$4,IF('Input Data'!$E$23=3,0.95,IF('Input Data'!$E$23=4,1)))),0)</f>
        <v>0</v>
      </c>
      <c r="J55" s="197" t="s">
        <v>27</v>
      </c>
      <c r="K55" s="198">
        <f>IF('Input Data'!$E$30="y",'Input Data'!$G$30,0)</f>
        <v>0</v>
      </c>
      <c r="L55" s="84"/>
      <c r="M55" s="166" t="s">
        <v>132</v>
      </c>
      <c r="N55" s="167"/>
      <c r="O55" s="654">
        <f>I55*K55</f>
        <v>0</v>
      </c>
    </row>
    <row r="56" spans="1:15" x14ac:dyDescent="0.2">
      <c r="A56" s="83" t="s">
        <v>252</v>
      </c>
      <c r="B56" s="84"/>
      <c r="C56" s="86"/>
      <c r="D56" s="92"/>
      <c r="E56" s="92"/>
      <c r="F56" s="92"/>
      <c r="G56" s="123"/>
      <c r="H56" s="124"/>
      <c r="I56" s="179" t="s">
        <v>254</v>
      </c>
      <c r="J56" s="197"/>
      <c r="K56" s="198"/>
      <c r="L56" s="84"/>
      <c r="M56" s="166" t="s">
        <v>132</v>
      </c>
      <c r="N56" s="167"/>
      <c r="O56" s="654">
        <f>'Travelling &amp; Subsistance'!I17</f>
        <v>0</v>
      </c>
    </row>
    <row r="57" spans="1:15" ht="15.75" thickBot="1" x14ac:dyDescent="0.25">
      <c r="A57" s="83" t="s">
        <v>253</v>
      </c>
      <c r="B57" s="84"/>
      <c r="C57" s="84"/>
      <c r="D57" s="84"/>
      <c r="E57" s="84"/>
      <c r="F57" s="84"/>
      <c r="G57" s="84"/>
      <c r="H57" s="84"/>
      <c r="I57" s="168" t="s">
        <v>54</v>
      </c>
      <c r="J57" s="165"/>
      <c r="K57" s="152"/>
      <c r="L57" s="152"/>
      <c r="M57" s="169" t="s">
        <v>132</v>
      </c>
      <c r="N57" s="170" t="s">
        <v>123</v>
      </c>
      <c r="O57" s="658">
        <f>'Time Based'!H57</f>
        <v>0</v>
      </c>
    </row>
    <row r="58" spans="1:15" ht="15.75" thickBot="1" x14ac:dyDescent="0.25">
      <c r="A58" s="171"/>
      <c r="B58" s="172"/>
      <c r="C58" s="172"/>
      <c r="D58" s="88"/>
      <c r="E58" s="88"/>
      <c r="F58" s="88"/>
      <c r="G58" s="88"/>
      <c r="H58" s="173"/>
      <c r="I58" s="174"/>
      <c r="J58" s="175"/>
      <c r="K58" s="174"/>
      <c r="L58" s="88"/>
      <c r="M58" s="533" t="s">
        <v>36</v>
      </c>
      <c r="N58" s="177"/>
      <c r="O58" s="199">
        <f>IF( 'Input Data'!C8="e",SUM(O53:O57),0)</f>
        <v>0</v>
      </c>
    </row>
    <row r="59" spans="1:15" ht="18.75" thickTop="1" x14ac:dyDescent="0.2">
      <c r="A59" s="91" t="s">
        <v>221</v>
      </c>
      <c r="B59" s="84"/>
      <c r="C59" s="84"/>
      <c r="D59" s="84"/>
      <c r="E59" s="84"/>
      <c r="F59" s="84"/>
      <c r="G59" s="84"/>
      <c r="H59" s="84"/>
      <c r="I59" s="84"/>
      <c r="J59" s="84"/>
      <c r="K59" s="84"/>
      <c r="L59" s="84"/>
      <c r="M59" s="178"/>
      <c r="N59" s="179"/>
      <c r="O59" s="654"/>
    </row>
    <row r="60" spans="1:15" x14ac:dyDescent="0.2">
      <c r="A60" s="83" t="s">
        <v>157</v>
      </c>
      <c r="B60" s="84"/>
      <c r="C60" s="84"/>
      <c r="D60" s="84"/>
      <c r="E60" s="84"/>
      <c r="F60" s="84"/>
      <c r="G60" s="84"/>
      <c r="H60" s="84"/>
      <c r="I60" s="84"/>
      <c r="J60" s="84"/>
      <c r="K60" s="168"/>
      <c r="L60" s="84"/>
      <c r="M60" s="85"/>
      <c r="N60" s="85"/>
      <c r="O60" s="659">
        <f>'Travelling &amp; Subsistance'!I59</f>
        <v>0</v>
      </c>
    </row>
    <row r="61" spans="1:15" x14ac:dyDescent="0.2">
      <c r="A61" s="83" t="s">
        <v>102</v>
      </c>
      <c r="B61" s="84"/>
      <c r="C61" s="84"/>
      <c r="D61" s="84"/>
      <c r="E61" s="84"/>
      <c r="F61" s="84"/>
      <c r="G61" s="84"/>
      <c r="H61" s="84"/>
      <c r="I61" s="84"/>
      <c r="J61" s="84"/>
      <c r="K61" s="168"/>
      <c r="L61" s="84"/>
      <c r="M61" s="85"/>
      <c r="N61" s="85"/>
      <c r="O61" s="659">
        <f>'Typing, Duplicating, &amp; Printing'!I59</f>
        <v>0</v>
      </c>
    </row>
    <row r="62" spans="1:15" ht="15.75" thickBot="1" x14ac:dyDescent="0.25">
      <c r="A62" s="83" t="s">
        <v>103</v>
      </c>
      <c r="B62" s="84"/>
      <c r="C62" s="84"/>
      <c r="D62" s="84"/>
      <c r="E62" s="84"/>
      <c r="F62" s="84"/>
      <c r="G62" s="84"/>
      <c r="H62" s="84"/>
      <c r="I62" s="84"/>
      <c r="J62" s="84"/>
      <c r="K62" s="168"/>
      <c r="L62" s="152"/>
      <c r="M62" s="180"/>
      <c r="N62" s="180"/>
      <c r="O62" s="660">
        <f>'Site staff &amp; Other'!H59</f>
        <v>0</v>
      </c>
    </row>
    <row r="63" spans="1:15" ht="15.75" thickBot="1" x14ac:dyDescent="0.25">
      <c r="A63" s="171"/>
      <c r="B63" s="88"/>
      <c r="C63" s="88"/>
      <c r="D63" s="88"/>
      <c r="E63" s="88"/>
      <c r="F63" s="88"/>
      <c r="G63" s="88"/>
      <c r="H63" s="181"/>
      <c r="I63" s="172"/>
      <c r="J63" s="88"/>
      <c r="K63" s="213"/>
      <c r="L63" s="207"/>
      <c r="M63" s="573" t="s">
        <v>28</v>
      </c>
      <c r="N63" s="172"/>
      <c r="O63" s="661">
        <f>IF( 'Input Data'!C8="e",SUM(O60:O62),0)</f>
        <v>0</v>
      </c>
    </row>
    <row r="64" spans="1:15" ht="15.75" thickTop="1" x14ac:dyDescent="0.2">
      <c r="A64" s="182"/>
      <c r="B64" s="183"/>
      <c r="C64" s="183"/>
      <c r="D64" s="84"/>
      <c r="E64" s="84"/>
      <c r="F64" s="84"/>
      <c r="G64" s="84"/>
      <c r="H64" s="84"/>
      <c r="J64" s="84"/>
      <c r="K64" s="84"/>
      <c r="L64" s="84"/>
      <c r="M64" s="564" t="s">
        <v>283</v>
      </c>
      <c r="N64" s="84"/>
      <c r="O64" s="688">
        <f>O51+O58+O63</f>
        <v>0</v>
      </c>
    </row>
    <row r="65" spans="1:15" x14ac:dyDescent="0.2">
      <c r="A65" s="83"/>
      <c r="B65" s="84"/>
      <c r="C65" s="84"/>
      <c r="D65" s="84"/>
      <c r="E65" s="84"/>
      <c r="F65" s="84"/>
      <c r="G65" s="85"/>
      <c r="H65" s="85"/>
      <c r="J65" s="85"/>
      <c r="K65" s="85"/>
      <c r="L65" s="84"/>
      <c r="M65" s="166" t="s">
        <v>122</v>
      </c>
      <c r="N65" s="84"/>
      <c r="O65" s="689">
        <f>ROUND('Previous Payments'!K42,2)</f>
        <v>0</v>
      </c>
    </row>
    <row r="66" spans="1:15" ht="15.75" thickBot="1" x14ac:dyDescent="0.25">
      <c r="A66" s="83"/>
      <c r="B66" s="84"/>
      <c r="C66" s="88"/>
      <c r="D66" s="84"/>
      <c r="E66" s="84"/>
      <c r="F66" s="84"/>
      <c r="G66" s="184"/>
      <c r="H66" s="214"/>
      <c r="I66" s="855" t="str">
        <f>IF($O$64&lt;$O$65,"OVERPAID BY (Ecl Tax)",IF($O$64&gt;$O$65,"FEES NOW DUE EXCLUDING VAT &amp; NON TAXABLE AMOUNT",""))</f>
        <v/>
      </c>
      <c r="J66" s="856"/>
      <c r="K66" s="856"/>
      <c r="L66" s="856"/>
      <c r="M66" s="856"/>
      <c r="N66" s="856"/>
      <c r="O66" s="663">
        <f>O64-O65</f>
        <v>0</v>
      </c>
    </row>
    <row r="67" spans="1:15" ht="15.75" thickTop="1" x14ac:dyDescent="0.2">
      <c r="A67" s="182"/>
      <c r="B67" s="183"/>
      <c r="C67" s="84"/>
      <c r="D67" s="183"/>
      <c r="E67" s="841" t="s">
        <v>0</v>
      </c>
      <c r="F67" s="842"/>
      <c r="G67" s="842"/>
      <c r="H67" s="842"/>
      <c r="I67" s="186">
        <v>0.14000000000000001</v>
      </c>
      <c r="J67" s="85" t="s">
        <v>25</v>
      </c>
      <c r="K67" s="187">
        <f>IF('Input Data'!C14="none",0,O66)</f>
        <v>0</v>
      </c>
      <c r="L67" s="183"/>
      <c r="M67" s="183"/>
      <c r="N67" s="183"/>
      <c r="O67" s="664">
        <f>IF('Input Data'!C14="none",0,I67*K67)</f>
        <v>0</v>
      </c>
    </row>
    <row r="68" spans="1:15" x14ac:dyDescent="0.2">
      <c r="A68" s="83"/>
      <c r="B68" s="84"/>
      <c r="C68" s="84"/>
      <c r="D68" s="184"/>
      <c r="E68" s="184"/>
      <c r="F68" s="184"/>
      <c r="G68" s="168"/>
      <c r="H68" s="188"/>
      <c r="I68" s="105"/>
      <c r="J68" s="189"/>
      <c r="K68" s="100"/>
      <c r="L68" s="190"/>
      <c r="M68" s="562" t="s">
        <v>160</v>
      </c>
      <c r="N68" s="191"/>
      <c r="O68" s="665">
        <f>'Non Taxable'!I20</f>
        <v>0</v>
      </c>
    </row>
    <row r="69" spans="1:15" ht="15.75" thickBot="1" x14ac:dyDescent="0.25">
      <c r="A69" s="107"/>
      <c r="B69" s="159"/>
      <c r="C69" s="159"/>
      <c r="D69" s="159"/>
      <c r="E69" s="159"/>
      <c r="F69" s="159"/>
      <c r="G69" s="159"/>
      <c r="H69" s="160"/>
      <c r="I69" s="855" t="str">
        <f>IF($O$64&lt;$O$65,"AMOUNT TO BE RECOVERED (Incl VAT)",IF($O$64&gt;$O$65,"FEES NOW DUE INCLUDING VAT &amp; NON TAXABLE AMOUNT",""))</f>
        <v/>
      </c>
      <c r="J69" s="856"/>
      <c r="K69" s="856"/>
      <c r="L69" s="856"/>
      <c r="M69" s="856"/>
      <c r="N69" s="856"/>
      <c r="O69" s="663">
        <f>O66+O67+O68</f>
        <v>0</v>
      </c>
    </row>
    <row r="70" spans="1:15" ht="15.75" thickTop="1" x14ac:dyDescent="0.2">
      <c r="A70" s="537"/>
      <c r="B70" s="538"/>
      <c r="C70" s="538"/>
      <c r="D70" s="538"/>
      <c r="E70" s="538"/>
      <c r="F70" s="538"/>
      <c r="G70" s="538"/>
      <c r="H70" s="538"/>
      <c r="I70" s="538"/>
      <c r="J70" s="538"/>
      <c r="K70" s="538"/>
      <c r="L70" s="538"/>
      <c r="M70" s="538"/>
      <c r="N70" s="538"/>
      <c r="O70" s="539"/>
    </row>
    <row r="71" spans="1:15" x14ac:dyDescent="0.2">
      <c r="A71" s="540" t="s">
        <v>29</v>
      </c>
      <c r="B71" s="541"/>
      <c r="C71" s="542"/>
      <c r="D71" s="542"/>
      <c r="E71" s="542"/>
      <c r="F71" s="542"/>
      <c r="G71" s="542"/>
      <c r="H71" s="542"/>
      <c r="I71" s="543" t="s">
        <v>9</v>
      </c>
      <c r="J71" s="542"/>
      <c r="K71" s="541"/>
      <c r="L71" s="542"/>
      <c r="M71" s="542"/>
      <c r="N71" s="542"/>
      <c r="O71" s="544"/>
    </row>
    <row r="72" spans="1:15" x14ac:dyDescent="0.2">
      <c r="A72" s="540" t="s">
        <v>138</v>
      </c>
      <c r="B72" s="542"/>
      <c r="C72" s="542"/>
      <c r="D72" s="542"/>
      <c r="E72" s="542"/>
      <c r="F72" s="542"/>
      <c r="G72" s="542"/>
      <c r="H72" s="542"/>
      <c r="I72" s="542"/>
      <c r="J72" s="542"/>
      <c r="K72" s="542"/>
      <c r="L72" s="542"/>
      <c r="M72" s="542"/>
      <c r="N72" s="542"/>
      <c r="O72" s="544"/>
    </row>
    <row r="73" spans="1:15" x14ac:dyDescent="0.2">
      <c r="A73" s="540" t="s">
        <v>26</v>
      </c>
      <c r="B73" s="545"/>
      <c r="C73" s="545"/>
      <c r="D73" s="545"/>
      <c r="E73" s="545"/>
      <c r="F73" s="545"/>
      <c r="G73" s="545"/>
      <c r="H73" s="545"/>
      <c r="I73" s="545"/>
      <c r="J73" s="541"/>
      <c r="K73" s="541"/>
      <c r="L73" s="541"/>
      <c r="M73" s="541"/>
      <c r="N73" s="541"/>
      <c r="O73" s="546"/>
    </row>
    <row r="74" spans="1:15" x14ac:dyDescent="0.2">
      <c r="A74" s="547"/>
      <c r="B74" s="548"/>
      <c r="C74" s="548"/>
      <c r="D74" s="548"/>
      <c r="E74" s="548"/>
      <c r="F74" s="548"/>
      <c r="G74" s="548"/>
      <c r="H74" s="548"/>
      <c r="I74" s="548"/>
      <c r="J74" s="548"/>
      <c r="K74" s="548"/>
      <c r="L74" s="548"/>
      <c r="M74" s="548"/>
      <c r="N74" s="548"/>
      <c r="O74" s="549"/>
    </row>
    <row r="75" spans="1:15" x14ac:dyDescent="0.2">
      <c r="A75" s="547"/>
      <c r="B75" s="541"/>
      <c r="C75" s="541"/>
      <c r="D75" s="541"/>
      <c r="E75" s="541"/>
      <c r="F75" s="541"/>
      <c r="G75" s="541"/>
      <c r="H75" s="541"/>
      <c r="I75" s="541"/>
      <c r="J75" s="541"/>
      <c r="K75" s="541"/>
      <c r="L75" s="541"/>
      <c r="M75" s="541"/>
      <c r="N75" s="541"/>
      <c r="O75" s="546"/>
    </row>
    <row r="76" spans="1:15" x14ac:dyDescent="0.2">
      <c r="A76" s="540" t="s">
        <v>146</v>
      </c>
      <c r="B76" s="550"/>
      <c r="C76" s="550"/>
      <c r="D76" s="550"/>
      <c r="E76" s="550"/>
      <c r="F76" s="550"/>
      <c r="G76" s="550"/>
      <c r="H76" s="550"/>
      <c r="I76" s="557" t="s">
        <v>31</v>
      </c>
      <c r="J76" s="550"/>
      <c r="K76" s="550"/>
      <c r="L76" s="552"/>
      <c r="M76" s="552"/>
      <c r="N76" s="550"/>
      <c r="O76" s="553"/>
    </row>
    <row r="77" spans="1:15" ht="15.75" thickBot="1" x14ac:dyDescent="0.25">
      <c r="A77" s="554"/>
      <c r="B77" s="555" t="s">
        <v>32</v>
      </c>
      <c r="C77" s="838">
        <f>'Input Data'!D11</f>
        <v>0</v>
      </c>
      <c r="D77" s="838"/>
      <c r="E77" s="838"/>
      <c r="F77" s="838"/>
      <c r="G77" s="838"/>
      <c r="H77" s="838"/>
      <c r="I77" s="838"/>
      <c r="J77" s="838"/>
      <c r="K77" s="838"/>
      <c r="L77" s="555"/>
      <c r="M77" s="555"/>
      <c r="N77" s="555"/>
      <c r="O77" s="556"/>
    </row>
    <row r="78" spans="1:15" ht="15.75" thickTop="1" x14ac:dyDescent="0.2"/>
  </sheetData>
  <sheetProtection password="CD4C" sheet="1" objects="1" scenarios="1" formatCells="0" formatColumns="0" formatRows="0" insertColumns="0"/>
  <mergeCells count="36">
    <mergeCell ref="C77:K77"/>
    <mergeCell ref="L12:N12"/>
    <mergeCell ref="E67:H67"/>
    <mergeCell ref="A28:D29"/>
    <mergeCell ref="A31:D32"/>
    <mergeCell ref="A40:D41"/>
    <mergeCell ref="A43:D44"/>
    <mergeCell ref="A22:E23"/>
    <mergeCell ref="A25:D26"/>
    <mergeCell ref="I66:N66"/>
    <mergeCell ref="C14:G14"/>
    <mergeCell ref="M14:O14"/>
    <mergeCell ref="I69:N69"/>
    <mergeCell ref="A15:G15"/>
    <mergeCell ref="J15:N15"/>
    <mergeCell ref="A16:G16"/>
    <mergeCell ref="J16:N16"/>
    <mergeCell ref="C10:G10"/>
    <mergeCell ref="C11:G11"/>
    <mergeCell ref="L11:O11"/>
    <mergeCell ref="C12:G12"/>
    <mergeCell ref="J12:K12"/>
    <mergeCell ref="C13:G13"/>
    <mergeCell ref="L13:M13"/>
    <mergeCell ref="B7:I7"/>
    <mergeCell ref="M7:N7"/>
    <mergeCell ref="C8:G8"/>
    <mergeCell ref="L8:N8"/>
    <mergeCell ref="C9:G9"/>
    <mergeCell ref="B6:M6"/>
    <mergeCell ref="A2:E2"/>
    <mergeCell ref="I1:O1"/>
    <mergeCell ref="D1:G1"/>
    <mergeCell ref="I2:O2"/>
    <mergeCell ref="B4:M4"/>
    <mergeCell ref="B5:M5"/>
  </mergeCells>
  <phoneticPr fontId="0" type="noConversion"/>
  <printOptions horizontalCentered="1"/>
  <pageMargins left="0.74803149606299213" right="0.74803149606299213" top="0.78740157480314965" bottom="0.78740157480314965" header="0.51181102362204722" footer="0.51181102362204722"/>
  <pageSetup paperSize="9" scale="5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O67"/>
  <sheetViews>
    <sheetView zoomScale="75" zoomScaleNormal="100" zoomScaleSheetLayoutView="75" workbookViewId="0">
      <selection activeCell="A4" sqref="A4"/>
    </sheetView>
  </sheetViews>
  <sheetFormatPr defaultRowHeight="15" x14ac:dyDescent="0.2"/>
  <cols>
    <col min="1" max="1" width="14.6640625" customWidth="1"/>
    <col min="2" max="2" width="22.5546875" customWidth="1"/>
    <col min="5" max="5" width="4.44140625" customWidth="1"/>
    <col min="6" max="6" width="2.88671875" customWidth="1"/>
    <col min="7" max="8" width="4.44140625" customWidth="1"/>
    <col min="9" max="9" width="10.21875" customWidth="1"/>
    <col min="10" max="10" width="3.88671875" customWidth="1"/>
    <col min="11" max="11" width="18.109375" customWidth="1"/>
    <col min="12" max="12" width="2.77734375" customWidth="1"/>
    <col min="13" max="13" width="12.88671875" customWidth="1"/>
    <col min="14" max="14" width="3.109375" customWidth="1"/>
    <col min="15" max="15" width="17.109375" customWidth="1"/>
  </cols>
  <sheetData>
    <row r="1" spans="1:15" ht="51" customHeight="1" thickTop="1" x14ac:dyDescent="0.2">
      <c r="A1" s="215"/>
      <c r="B1" s="3"/>
      <c r="C1" s="3"/>
      <c r="D1" s="809" t="s">
        <v>143</v>
      </c>
      <c r="E1" s="809"/>
      <c r="F1" s="809"/>
      <c r="G1" s="867"/>
      <c r="H1" s="119"/>
      <c r="I1" s="885" t="s">
        <v>212</v>
      </c>
      <c r="J1" s="886"/>
      <c r="K1" s="886"/>
      <c r="L1" s="887"/>
      <c r="M1" s="888"/>
      <c r="N1" s="888"/>
      <c r="O1" s="889"/>
    </row>
    <row r="2" spans="1:15" ht="26.25" customHeight="1" x14ac:dyDescent="0.2">
      <c r="A2" s="4"/>
      <c r="B2" s="2"/>
      <c r="C2" s="2"/>
      <c r="D2" s="2"/>
      <c r="E2" s="112"/>
      <c r="F2" s="868"/>
      <c r="G2" s="869"/>
      <c r="H2" s="869"/>
      <c r="I2" s="870" t="str">
        <f>'Input Data'!E3</f>
        <v>ENGINEERING PROJECT: 2005 FEES</v>
      </c>
      <c r="J2" s="871"/>
      <c r="K2" s="871"/>
      <c r="L2" s="871"/>
      <c r="M2" s="872"/>
      <c r="N2" s="872"/>
      <c r="O2" s="873"/>
    </row>
    <row r="3" spans="1:15" ht="14.25" customHeight="1" x14ac:dyDescent="0.2">
      <c r="A3" s="219"/>
      <c r="B3" s="110"/>
      <c r="C3" s="110"/>
      <c r="D3" s="110"/>
      <c r="E3" s="110"/>
      <c r="F3" s="869"/>
      <c r="G3" s="869"/>
      <c r="H3" s="869"/>
      <c r="I3" s="112"/>
      <c r="J3" s="110"/>
      <c r="K3" s="110"/>
      <c r="L3" s="110"/>
      <c r="M3" s="110"/>
      <c r="N3" s="85" t="str">
        <f>'Input Data'!H4</f>
        <v>Revision 2.1 - 2012-10</v>
      </c>
      <c r="O3" s="563"/>
    </row>
    <row r="4" spans="1:15" x14ac:dyDescent="0.2">
      <c r="A4" s="48" t="s">
        <v>21</v>
      </c>
      <c r="B4" s="874">
        <f>'Input Data'!$D$9</f>
        <v>0</v>
      </c>
      <c r="C4" s="875"/>
      <c r="D4" s="875"/>
      <c r="E4" s="875"/>
      <c r="F4" s="875"/>
      <c r="G4" s="875"/>
      <c r="H4" s="875"/>
      <c r="I4" s="875"/>
      <c r="J4" s="875"/>
      <c r="K4" s="875"/>
      <c r="L4" s="875"/>
      <c r="M4" s="875"/>
      <c r="N4" s="29"/>
      <c r="O4" s="47"/>
    </row>
    <row r="5" spans="1:15" x14ac:dyDescent="0.2">
      <c r="A5" s="113"/>
      <c r="B5" s="874">
        <f>'Input Data'!$D$10</f>
        <v>0</v>
      </c>
      <c r="C5" s="875"/>
      <c r="D5" s="875"/>
      <c r="E5" s="875"/>
      <c r="F5" s="875"/>
      <c r="G5" s="875"/>
      <c r="H5" s="875"/>
      <c r="I5" s="875"/>
      <c r="J5" s="875"/>
      <c r="K5" s="875"/>
      <c r="L5" s="875"/>
      <c r="M5" s="875"/>
      <c r="N5" s="29"/>
      <c r="O5" s="47"/>
    </row>
    <row r="6" spans="1:15" x14ac:dyDescent="0.2">
      <c r="A6" s="48" t="s">
        <v>22</v>
      </c>
      <c r="B6" s="876">
        <f>'Input Data'!$D$11</f>
        <v>0</v>
      </c>
      <c r="C6" s="875"/>
      <c r="D6" s="875"/>
      <c r="E6" s="875"/>
      <c r="F6" s="875"/>
      <c r="G6" s="875"/>
      <c r="H6" s="875"/>
      <c r="I6" s="875"/>
      <c r="J6" s="875"/>
      <c r="K6" s="875"/>
      <c r="L6" s="875"/>
      <c r="M6" s="875"/>
      <c r="N6" s="29"/>
      <c r="O6" s="47"/>
    </row>
    <row r="7" spans="1:15" ht="26.25" thickBot="1" x14ac:dyDescent="0.25">
      <c r="A7" s="53" t="s">
        <v>19</v>
      </c>
      <c r="B7" s="815">
        <f>'Input Data'!$D$12</f>
        <v>0</v>
      </c>
      <c r="C7" s="816"/>
      <c r="D7" s="816"/>
      <c r="E7" s="816"/>
      <c r="F7" s="816"/>
      <c r="G7" s="816"/>
      <c r="H7" s="816"/>
      <c r="I7" s="816"/>
      <c r="J7" s="76" t="s">
        <v>213</v>
      </c>
      <c r="K7" s="81">
        <f>'Input Data'!D13</f>
        <v>0</v>
      </c>
      <c r="L7" s="76" t="s">
        <v>214</v>
      </c>
      <c r="M7" s="817">
        <f>'Input Data'!F13</f>
        <v>0</v>
      </c>
      <c r="N7" s="818"/>
      <c r="O7" s="120">
        <f>'Input Data'!H13</f>
        <v>0</v>
      </c>
    </row>
    <row r="8" spans="1:15" ht="15.75" thickTop="1" x14ac:dyDescent="0.2">
      <c r="A8" s="877" t="s">
        <v>206</v>
      </c>
      <c r="B8" s="878"/>
      <c r="C8" s="819">
        <f>'Input Data'!F5</f>
        <v>0</v>
      </c>
      <c r="D8" s="879"/>
      <c r="E8" s="879"/>
      <c r="F8" s="879"/>
      <c r="G8" s="879"/>
      <c r="H8" s="201" t="s">
        <v>213</v>
      </c>
      <c r="I8" s="80">
        <f>'Input Data'!F6</f>
        <v>0</v>
      </c>
      <c r="J8" s="121" t="s">
        <v>207</v>
      </c>
      <c r="K8" s="110"/>
      <c r="L8" s="880">
        <f>'Input Data'!D5</f>
        <v>0</v>
      </c>
      <c r="M8" s="881"/>
      <c r="N8" s="881"/>
      <c r="O8" s="116"/>
    </row>
    <row r="9" spans="1:15" x14ac:dyDescent="0.2">
      <c r="A9" s="48" t="s">
        <v>120</v>
      </c>
      <c r="B9" s="29"/>
      <c r="C9" s="824">
        <f>'Input Data'!D14</f>
        <v>0</v>
      </c>
      <c r="D9" s="826"/>
      <c r="E9" s="826"/>
      <c r="F9" s="826"/>
      <c r="G9" s="826"/>
      <c r="H9" s="31" t="s">
        <v>235</v>
      </c>
      <c r="I9" s="80">
        <f>'Input Data'!F7</f>
        <v>0</v>
      </c>
      <c r="J9" s="121" t="s">
        <v>208</v>
      </c>
      <c r="K9" s="110"/>
      <c r="M9" s="714">
        <f>'Input Data'!$D$6</f>
        <v>0</v>
      </c>
      <c r="N9" s="703"/>
      <c r="O9" s="47"/>
    </row>
    <row r="10" spans="1:15" x14ac:dyDescent="0.2">
      <c r="A10" s="45" t="s">
        <v>196</v>
      </c>
      <c r="B10" s="110"/>
      <c r="C10" s="829">
        <f>'Input Data'!D15</f>
        <v>0</v>
      </c>
      <c r="D10" s="826"/>
      <c r="E10" s="826"/>
      <c r="F10" s="826"/>
      <c r="G10" s="826"/>
      <c r="H10" s="110"/>
      <c r="I10" s="46"/>
      <c r="J10" s="31" t="s">
        <v>20</v>
      </c>
      <c r="K10" s="29"/>
      <c r="L10" s="46"/>
      <c r="M10" s="717">
        <f>'Input Data'!D$20</f>
        <v>0</v>
      </c>
      <c r="O10" s="47"/>
    </row>
    <row r="11" spans="1:15" x14ac:dyDescent="0.2">
      <c r="A11" s="48" t="s">
        <v>126</v>
      </c>
      <c r="B11" s="29"/>
      <c r="C11" s="830">
        <f>'Input Data'!D21</f>
        <v>0</v>
      </c>
      <c r="D11" s="830"/>
      <c r="E11" s="830"/>
      <c r="F11" s="830"/>
      <c r="G11" s="830"/>
      <c r="H11" s="46"/>
      <c r="I11" s="46"/>
      <c r="J11" s="49" t="s">
        <v>127</v>
      </c>
      <c r="K11" s="29"/>
      <c r="L11" s="831" t="str">
        <f>IF('Input Data'!E23=1,"PRELIMINARY DESIGN",IF('Input Data'!E23=2,"DESIGN &amp; TENDER",IF('Input Data'!E23=3,"CONSTRUCTION",IF('Input Data'!E23=4,"COMPLETION"))))</f>
        <v>DESIGN &amp; TENDER</v>
      </c>
      <c r="M11" s="834"/>
      <c r="N11" s="834"/>
      <c r="O11" s="832"/>
    </row>
    <row r="12" spans="1:15" x14ac:dyDescent="0.2">
      <c r="A12" s="48" t="s">
        <v>37</v>
      </c>
      <c r="B12" s="29"/>
      <c r="C12" s="882">
        <f>'Input Data'!$D$16</f>
        <v>0</v>
      </c>
      <c r="D12" s="883"/>
      <c r="E12" s="883"/>
      <c r="F12" s="883"/>
      <c r="G12" s="883"/>
      <c r="H12" s="51"/>
      <c r="I12" s="51"/>
      <c r="J12" s="835" t="s">
        <v>162</v>
      </c>
      <c r="K12" s="834"/>
      <c r="L12" s="884">
        <f>'Input Data'!D19</f>
        <v>0</v>
      </c>
      <c r="M12" s="884"/>
      <c r="N12" s="46"/>
      <c r="O12" s="50"/>
    </row>
    <row r="13" spans="1:15" x14ac:dyDescent="0.2">
      <c r="A13" s="48" t="s">
        <v>38</v>
      </c>
      <c r="B13" s="29"/>
      <c r="C13" s="836" t="str">
        <f>'Input Data'!$D$18</f>
        <v>TIME BASED FEES</v>
      </c>
      <c r="D13" s="826"/>
      <c r="E13" s="826"/>
      <c r="F13" s="826"/>
      <c r="G13" s="826"/>
      <c r="H13" s="52"/>
      <c r="I13" s="46"/>
      <c r="J13" s="31" t="s">
        <v>23</v>
      </c>
      <c r="K13" s="29"/>
      <c r="L13" s="837">
        <f>'Input Data'!$D$22</f>
        <v>0</v>
      </c>
      <c r="M13" s="826"/>
      <c r="N13" s="46"/>
      <c r="O13" s="47"/>
    </row>
    <row r="14" spans="1:15" ht="15.75" thickBot="1" x14ac:dyDescent="0.25">
      <c r="A14" s="53" t="s">
        <v>139</v>
      </c>
      <c r="B14" s="26"/>
      <c r="C14" s="857" t="str">
        <f>IF('Input Data'!$C$8="b", "BUILDING PROJECT","USE OTHER INVOICE")</f>
        <v>USE OTHER INVOICE</v>
      </c>
      <c r="D14" s="859"/>
      <c r="E14" s="859"/>
      <c r="F14" s="859"/>
      <c r="G14" s="859"/>
      <c r="H14" s="54"/>
      <c r="I14" s="37"/>
      <c r="J14" s="55" t="s">
        <v>128</v>
      </c>
      <c r="K14" s="26"/>
      <c r="L14" s="56" t="s">
        <v>129</v>
      </c>
      <c r="M14" s="858">
        <f>'Input Data'!D7</f>
        <v>0</v>
      </c>
      <c r="N14" s="859"/>
      <c r="O14" s="860"/>
    </row>
    <row r="15" spans="1:15" ht="19.5" customHeight="1" thickTop="1" thickBot="1" x14ac:dyDescent="0.25">
      <c r="A15" s="861"/>
      <c r="B15" s="862"/>
      <c r="C15" s="862"/>
      <c r="D15" s="862"/>
      <c r="E15" s="862"/>
      <c r="F15" s="862"/>
      <c r="G15" s="862"/>
      <c r="H15" s="29"/>
      <c r="I15" s="32"/>
      <c r="J15" s="893" t="s">
        <v>130</v>
      </c>
      <c r="K15" s="894"/>
      <c r="L15" s="894"/>
      <c r="M15" s="894"/>
      <c r="N15" s="894"/>
      <c r="O15" s="651">
        <f>IF('Input Data'!$F$32=1,80%*'Input Data'!$H$37,'Input Data'!$H$37)</f>
        <v>0</v>
      </c>
    </row>
    <row r="16" spans="1:15" x14ac:dyDescent="0.2">
      <c r="A16" s="666" t="s">
        <v>34</v>
      </c>
      <c r="B16" s="85"/>
      <c r="C16" s="96"/>
      <c r="D16" s="92"/>
      <c r="E16" s="92"/>
      <c r="F16" s="92"/>
      <c r="G16" s="123"/>
      <c r="H16" s="124"/>
      <c r="I16" s="125">
        <f>IF('Input Data'!C8="b",IF('Input Data'!$C$17=3,VLOOKUP($O$15,SCALE_2005B,3)),0)</f>
        <v>0</v>
      </c>
      <c r="J16" s="126" t="s">
        <v>131</v>
      </c>
      <c r="K16" s="127">
        <f>IF('Input Data'!C8="b",IF('Input Data'!$C$17=3,VLOOKUP($O$15,SCALE_2005B,4)),0)</f>
        <v>0</v>
      </c>
      <c r="L16" s="128" t="s">
        <v>1</v>
      </c>
      <c r="M16" s="129">
        <f>IF('Input Data'!C8="B",O15-(IF('Input Data'!$C$17=3,VLOOKUP($O$15,SCALE_2005B,1))),0)</f>
        <v>0</v>
      </c>
      <c r="N16" s="128" t="s">
        <v>3</v>
      </c>
      <c r="O16" s="652">
        <f>I16+K16*M16</f>
        <v>0</v>
      </c>
    </row>
    <row r="17" spans="1:15" x14ac:dyDescent="0.2">
      <c r="A17" s="95"/>
      <c r="B17" s="85"/>
      <c r="C17" s="96"/>
      <c r="D17" s="94"/>
      <c r="E17" s="94"/>
      <c r="F17" s="94"/>
      <c r="G17" s="96"/>
      <c r="H17" s="96"/>
      <c r="I17" s="130"/>
      <c r="J17" s="125"/>
      <c r="K17" s="127"/>
      <c r="L17" s="125"/>
      <c r="M17" s="125"/>
      <c r="N17" s="125"/>
      <c r="O17" s="652"/>
    </row>
    <row r="18" spans="1:15" x14ac:dyDescent="0.2">
      <c r="A18" s="221" t="s">
        <v>239</v>
      </c>
      <c r="B18" s="85"/>
      <c r="C18" s="85"/>
      <c r="D18" s="85"/>
      <c r="E18" s="85"/>
      <c r="F18" s="85"/>
      <c r="G18" s="96"/>
      <c r="H18" s="124"/>
      <c r="I18" s="125"/>
      <c r="J18" s="125"/>
      <c r="K18" s="127">
        <f>IF('Input Data'!$E$26="y",1,0.75)</f>
        <v>0.75</v>
      </c>
      <c r="L18" s="131" t="s">
        <v>1</v>
      </c>
      <c r="M18" s="125">
        <f>O16</f>
        <v>0</v>
      </c>
      <c r="N18" s="128" t="s">
        <v>3</v>
      </c>
      <c r="O18" s="652">
        <f>K18*M18</f>
        <v>0</v>
      </c>
    </row>
    <row r="19" spans="1:15" ht="15.75" thickBot="1" x14ac:dyDescent="0.25">
      <c r="A19" s="132"/>
      <c r="B19" s="100"/>
      <c r="C19" s="133"/>
      <c r="D19" s="134"/>
      <c r="E19" s="134"/>
      <c r="F19" s="134"/>
      <c r="G19" s="135"/>
      <c r="H19" s="136"/>
      <c r="I19" s="137"/>
      <c r="J19" s="137"/>
      <c r="K19" s="137"/>
      <c r="L19" s="137"/>
      <c r="M19" s="137"/>
      <c r="N19" s="137"/>
      <c r="O19" s="653"/>
    </row>
    <row r="20" spans="1:15" ht="18.75" thickTop="1" x14ac:dyDescent="0.2">
      <c r="A20" s="138" t="s">
        <v>163</v>
      </c>
      <c r="B20" s="139"/>
      <c r="C20" s="139"/>
      <c r="D20" s="139"/>
      <c r="E20" s="139"/>
      <c r="F20" s="139"/>
      <c r="G20" s="139"/>
      <c r="H20" s="139"/>
      <c r="I20" s="139"/>
      <c r="J20" s="139"/>
      <c r="K20" s="139"/>
      <c r="L20" s="139"/>
      <c r="M20" s="139"/>
      <c r="N20" s="139"/>
      <c r="O20" s="652"/>
    </row>
    <row r="21" spans="1:15" ht="15" customHeight="1" x14ac:dyDescent="0.2">
      <c r="A21" s="847" t="s">
        <v>237</v>
      </c>
      <c r="B21" s="892"/>
      <c r="C21" s="892"/>
      <c r="D21" s="892"/>
      <c r="E21" s="892"/>
      <c r="F21" s="85"/>
      <c r="G21" s="112"/>
      <c r="H21" s="92"/>
      <c r="I21" s="650">
        <f>IF('Input Data'!$E$23=1,Scales!$L$3,IF('Input Data'!$E$23=2,Scales!$L$4,0.6))</f>
        <v>0.48</v>
      </c>
      <c r="J21" s="128" t="s">
        <v>2</v>
      </c>
      <c r="K21" s="137">
        <f>'Input Data'!H33</f>
        <v>0</v>
      </c>
      <c r="L21" s="131" t="s">
        <v>27</v>
      </c>
      <c r="M21" s="125">
        <f>$O$18</f>
        <v>0</v>
      </c>
      <c r="N21" s="130"/>
      <c r="O21" s="652">
        <f>IF('Input Data'!D25="Y",0,IF(K22=0,0,I21*(K21/K22*M21)))</f>
        <v>0</v>
      </c>
    </row>
    <row r="22" spans="1:15" x14ac:dyDescent="0.2">
      <c r="A22" s="849"/>
      <c r="B22" s="892"/>
      <c r="C22" s="892"/>
      <c r="D22" s="892"/>
      <c r="E22" s="892"/>
      <c r="F22" s="85"/>
      <c r="G22" s="140"/>
      <c r="H22" s="94"/>
      <c r="I22" s="93"/>
      <c r="J22" s="125"/>
      <c r="K22" s="125">
        <f>'Input Data'!$H$37</f>
        <v>0</v>
      </c>
      <c r="L22" s="131"/>
      <c r="M22" s="125"/>
      <c r="N22" s="130"/>
      <c r="O22" s="652"/>
    </row>
    <row r="23" spans="1:15" x14ac:dyDescent="0.2">
      <c r="A23" s="104"/>
      <c r="B23" s="84"/>
      <c r="C23" s="85"/>
      <c r="D23" s="85"/>
      <c r="E23" s="85"/>
      <c r="F23" s="85"/>
      <c r="G23" s="97"/>
      <c r="H23" s="98"/>
      <c r="I23" s="86"/>
      <c r="J23" s="141"/>
      <c r="K23" s="141"/>
      <c r="L23" s="142"/>
      <c r="M23" s="141"/>
      <c r="N23" s="141"/>
      <c r="O23" s="654"/>
    </row>
    <row r="24" spans="1:15" x14ac:dyDescent="0.2">
      <c r="A24" s="850" t="s">
        <v>224</v>
      </c>
      <c r="B24" s="851"/>
      <c r="C24" s="852"/>
      <c r="D24" s="852"/>
      <c r="E24" s="93"/>
      <c r="F24" s="111"/>
      <c r="G24" s="97">
        <f>IF(K24&gt;0,1.25,0)</f>
        <v>0</v>
      </c>
      <c r="H24" s="92" t="s">
        <v>1</v>
      </c>
      <c r="I24" s="650">
        <f>IF('Input Data'!$E$23=1,Scales!$L$3,IF('Input Data'!$E$23=2,Scales!$L$4,0.6))</f>
        <v>0.48</v>
      </c>
      <c r="J24" s="128" t="s">
        <v>2</v>
      </c>
      <c r="K24" s="137">
        <f>'Input Data'!H34</f>
        <v>0</v>
      </c>
      <c r="L24" s="131" t="s">
        <v>27</v>
      </c>
      <c r="M24" s="125">
        <f>$O$18</f>
        <v>0</v>
      </c>
      <c r="N24" s="125"/>
      <c r="O24" s="652">
        <f>IF('Input Data'!D25="Y",0,IF(K25=0,0,G24*I24*K24/K25*M24))</f>
        <v>0</v>
      </c>
    </row>
    <row r="25" spans="1:15" x14ac:dyDescent="0.2">
      <c r="A25" s="853"/>
      <c r="B25" s="854"/>
      <c r="C25" s="854"/>
      <c r="D25" s="854"/>
      <c r="E25" s="85"/>
      <c r="F25" s="85"/>
      <c r="G25" s="97"/>
      <c r="H25" s="98"/>
      <c r="I25" s="86"/>
      <c r="J25" s="141"/>
      <c r="K25" s="125">
        <f>'Input Data'!$H$37</f>
        <v>0</v>
      </c>
      <c r="L25" s="142"/>
      <c r="M25" s="141"/>
      <c r="N25" s="141"/>
      <c r="O25" s="654"/>
    </row>
    <row r="26" spans="1:15" x14ac:dyDescent="0.2">
      <c r="A26" s="24"/>
      <c r="B26" s="25"/>
      <c r="C26" s="25"/>
      <c r="D26" s="25"/>
      <c r="E26" s="85"/>
      <c r="F26" s="85"/>
      <c r="G26" s="97"/>
      <c r="H26" s="98"/>
      <c r="I26" s="93"/>
      <c r="J26" s="128"/>
      <c r="K26" s="143"/>
      <c r="L26" s="142"/>
      <c r="M26" s="143"/>
      <c r="N26" s="141"/>
      <c r="O26" s="654"/>
    </row>
    <row r="27" spans="1:15" x14ac:dyDescent="0.2">
      <c r="A27" s="843" t="s">
        <v>158</v>
      </c>
      <c r="B27" s="844"/>
      <c r="C27" s="844"/>
      <c r="D27" s="844"/>
      <c r="E27" s="85"/>
      <c r="F27" s="85"/>
      <c r="G27" s="97">
        <f>IF('Input Data'!$H$35&gt;0,0.25,0)</f>
        <v>0</v>
      </c>
      <c r="H27" s="98"/>
      <c r="I27" s="650">
        <f>IF('Input Data'!$E$23=1,Scales!$L$3,IF('Input Data'!$E$23=2,Scales!$L$4,0.6))</f>
        <v>0.48</v>
      </c>
      <c r="J27" s="128" t="s">
        <v>2</v>
      </c>
      <c r="K27" s="137">
        <f>'Input Data'!H35</f>
        <v>0</v>
      </c>
      <c r="L27" s="142" t="s">
        <v>27</v>
      </c>
      <c r="M27" s="125">
        <f>$O$18</f>
        <v>0</v>
      </c>
      <c r="N27" s="92"/>
      <c r="O27" s="652">
        <f>IF('Input Data'!D25="Y",0,IF(K28=0,0,G27*I27*K27/K28*M27))</f>
        <v>0</v>
      </c>
    </row>
    <row r="28" spans="1:15" x14ac:dyDescent="0.2">
      <c r="A28" s="845"/>
      <c r="B28" s="846"/>
      <c r="C28" s="846"/>
      <c r="D28" s="846"/>
      <c r="E28" s="85"/>
      <c r="F28" s="85"/>
      <c r="G28" s="97"/>
      <c r="H28" s="98"/>
      <c r="I28" s="93"/>
      <c r="J28" s="128"/>
      <c r="K28" s="125">
        <f>'Input Data'!$H$37</f>
        <v>0</v>
      </c>
      <c r="L28" s="142"/>
      <c r="M28" s="143"/>
      <c r="N28" s="141"/>
      <c r="O28" s="654"/>
    </row>
    <row r="29" spans="1:15" x14ac:dyDescent="0.2">
      <c r="A29" s="83"/>
      <c r="B29" s="84"/>
      <c r="C29" s="85"/>
      <c r="D29" s="85"/>
      <c r="E29" s="85"/>
      <c r="F29" s="85"/>
      <c r="G29" s="97"/>
      <c r="H29" s="98"/>
      <c r="I29" s="93"/>
      <c r="J29" s="128"/>
      <c r="K29" s="143"/>
      <c r="L29" s="142"/>
      <c r="M29" s="143"/>
      <c r="N29" s="141"/>
      <c r="O29" s="654"/>
    </row>
    <row r="30" spans="1:15" x14ac:dyDescent="0.2">
      <c r="A30" s="843" t="s">
        <v>228</v>
      </c>
      <c r="B30" s="844"/>
      <c r="C30" s="844"/>
      <c r="D30" s="844"/>
      <c r="E30" s="97">
        <f>IF('Input Data'!$H$36&gt;0,0.25,0)</f>
        <v>0</v>
      </c>
      <c r="F30" s="92" t="s">
        <v>1</v>
      </c>
      <c r="G30" s="97">
        <f>IF('Input Data'!$H$36&gt;0,1.25,0)</f>
        <v>0</v>
      </c>
      <c r="H30" s="92" t="s">
        <v>1</v>
      </c>
      <c r="I30" s="650">
        <f>IF('Input Data'!$E$23=1,Scales!$L$3,IF('Input Data'!$E$23=2,Scales!$L$4,0.6))</f>
        <v>0.48</v>
      </c>
      <c r="J30" s="128" t="s">
        <v>2</v>
      </c>
      <c r="K30" s="137">
        <f>'Input Data'!H36</f>
        <v>0</v>
      </c>
      <c r="L30" s="92" t="s">
        <v>1</v>
      </c>
      <c r="M30" s="125">
        <f>$O$18</f>
        <v>0</v>
      </c>
      <c r="N30" s="141"/>
      <c r="O30" s="652">
        <f>IF('Input Data'!D25="Y",0,IF(K31=0,0,(E30*G30*I30*K30/K31*M30)))</f>
        <v>0</v>
      </c>
    </row>
    <row r="31" spans="1:15" x14ac:dyDescent="0.2">
      <c r="A31" s="845"/>
      <c r="B31" s="846"/>
      <c r="C31" s="846"/>
      <c r="D31" s="846"/>
      <c r="E31" s="82"/>
      <c r="F31" s="82"/>
      <c r="G31" s="97"/>
      <c r="H31" s="98"/>
      <c r="I31" s="93"/>
      <c r="J31" s="141"/>
      <c r="K31" s="125">
        <f>'Input Data'!$H$37</f>
        <v>0</v>
      </c>
      <c r="L31" s="142"/>
      <c r="M31" s="141"/>
      <c r="N31" s="141"/>
      <c r="O31" s="654"/>
    </row>
    <row r="32" spans="1:15" x14ac:dyDescent="0.2">
      <c r="A32" s="99"/>
      <c r="B32" s="105"/>
      <c r="C32" s="105"/>
      <c r="D32" s="105"/>
      <c r="E32" s="105"/>
      <c r="F32" s="105"/>
      <c r="G32" s="105"/>
      <c r="H32" s="105"/>
      <c r="I32" s="144"/>
      <c r="J32" s="144"/>
      <c r="K32" s="145"/>
      <c r="L32" s="145"/>
      <c r="M32" s="145"/>
      <c r="N32" s="145"/>
      <c r="O32" s="655"/>
    </row>
    <row r="33" spans="1:15" ht="15.75" thickBot="1" x14ac:dyDescent="0.25">
      <c r="A33" s="87"/>
      <c r="B33" s="88"/>
      <c r="C33" s="88"/>
      <c r="D33" s="88"/>
      <c r="E33" s="88"/>
      <c r="F33" s="88"/>
      <c r="G33" s="89"/>
      <c r="H33" s="89" t="s">
        <v>159</v>
      </c>
      <c r="I33" s="90"/>
      <c r="J33" s="146"/>
      <c r="K33" s="147"/>
      <c r="L33" s="90"/>
      <c r="M33" s="90"/>
      <c r="N33" s="90"/>
      <c r="O33" s="199">
        <f>IF('Input Data'!C8="b",SUM(O21:O32),0)</f>
        <v>0</v>
      </c>
    </row>
    <row r="34" spans="1:15" ht="18.75" thickTop="1" x14ac:dyDescent="0.2">
      <c r="A34" s="91" t="s">
        <v>177</v>
      </c>
      <c r="B34" s="84"/>
      <c r="C34" s="84"/>
      <c r="D34" s="84"/>
      <c r="E34" s="84"/>
      <c r="F34" s="84"/>
      <c r="G34" s="84"/>
      <c r="H34" s="84"/>
      <c r="I34" s="84"/>
      <c r="J34" s="84"/>
      <c r="K34" s="84"/>
      <c r="L34" s="84"/>
      <c r="M34" s="148"/>
      <c r="N34" s="84"/>
      <c r="O34" s="654"/>
    </row>
    <row r="35" spans="1:15" x14ac:dyDescent="0.2">
      <c r="A35" s="847" t="s">
        <v>225</v>
      </c>
      <c r="B35" s="892"/>
      <c r="C35" s="892"/>
      <c r="D35" s="892"/>
      <c r="E35" s="92"/>
      <c r="F35" s="92"/>
      <c r="G35" s="85"/>
      <c r="H35" s="85"/>
      <c r="I35" s="93">
        <f>IF('Input Data'!$E$23&lt;3,0,IF('Input Data'!$E$23=3,0.35,IF('Input Data'!$E$23=4,0.4)))</f>
        <v>0</v>
      </c>
      <c r="J35" s="124" t="s">
        <v>2</v>
      </c>
      <c r="K35" s="701">
        <f>'Input Data'!H41</f>
        <v>0</v>
      </c>
      <c r="L35" s="131" t="s">
        <v>27</v>
      </c>
      <c r="M35" s="129">
        <f>$O$18</f>
        <v>0</v>
      </c>
      <c r="N35" s="128"/>
      <c r="O35" s="652">
        <f>IF(K36=0,0,I35*K35/K36*M35)</f>
        <v>0</v>
      </c>
    </row>
    <row r="36" spans="1:15" x14ac:dyDescent="0.2">
      <c r="A36" s="849"/>
      <c r="B36" s="892"/>
      <c r="C36" s="892"/>
      <c r="D36" s="892"/>
      <c r="E36" s="94"/>
      <c r="F36" s="94"/>
      <c r="G36" s="85"/>
      <c r="H36" s="85"/>
      <c r="I36" s="93"/>
      <c r="J36" s="96"/>
      <c r="K36" s="125">
        <f>IF('Input Data'!$E$23&lt;4,'Input Data'!$H$37,'Input Data'!$H$43)</f>
        <v>0</v>
      </c>
      <c r="L36" s="131"/>
      <c r="M36" s="125"/>
      <c r="N36" s="125"/>
      <c r="O36" s="652"/>
    </row>
    <row r="37" spans="1:15" x14ac:dyDescent="0.2">
      <c r="A37" s="95"/>
      <c r="B37" s="85"/>
      <c r="C37" s="96"/>
      <c r="D37" s="94"/>
      <c r="E37" s="94"/>
      <c r="F37" s="94"/>
      <c r="G37" s="85"/>
      <c r="H37" s="85"/>
      <c r="I37" s="93"/>
      <c r="J37" s="96"/>
      <c r="K37" s="125"/>
      <c r="L37" s="131"/>
      <c r="M37" s="125"/>
      <c r="N37" s="125"/>
      <c r="O37" s="652"/>
    </row>
    <row r="38" spans="1:15" x14ac:dyDescent="0.2">
      <c r="A38" s="850" t="s">
        <v>224</v>
      </c>
      <c r="B38" s="851"/>
      <c r="C38" s="852"/>
      <c r="D38" s="892"/>
      <c r="E38" s="92"/>
      <c r="F38" s="92"/>
      <c r="G38" s="97">
        <f>IF('Input Data'!$H$42&gt;0,1.25,0)</f>
        <v>0</v>
      </c>
      <c r="H38" s="85" t="s">
        <v>27</v>
      </c>
      <c r="I38" s="93">
        <f>IF('Input Data'!$E$23&lt;3,0,IF('Input Data'!$E$23=3,0.35,IF('Input Data'!$E$23=4,0.4)))</f>
        <v>0</v>
      </c>
      <c r="J38" s="124" t="s">
        <v>2</v>
      </c>
      <c r="K38" s="701">
        <f>'Input Data'!H42</f>
        <v>0</v>
      </c>
      <c r="L38" s="131" t="s">
        <v>27</v>
      </c>
      <c r="M38" s="125">
        <f>$O$18</f>
        <v>0</v>
      </c>
      <c r="N38" s="128"/>
      <c r="O38" s="652">
        <f>IF(K36=0,0,G38*I38*K38/K39*M38)</f>
        <v>0</v>
      </c>
    </row>
    <row r="39" spans="1:15" x14ac:dyDescent="0.2">
      <c r="A39" s="849"/>
      <c r="B39" s="892"/>
      <c r="C39" s="892"/>
      <c r="D39" s="892"/>
      <c r="E39" s="98"/>
      <c r="F39" s="98"/>
      <c r="G39" s="85"/>
      <c r="H39" s="85"/>
      <c r="I39" s="86"/>
      <c r="J39" s="84"/>
      <c r="K39" s="125">
        <f>IF('Input Data'!$E$23&lt;4,'Input Data'!$H$37,'Input Data'!$H$43)</f>
        <v>0</v>
      </c>
      <c r="L39" s="142"/>
      <c r="M39" s="141"/>
      <c r="N39" s="141"/>
      <c r="O39" s="654"/>
    </row>
    <row r="40" spans="1:15" x14ac:dyDescent="0.2">
      <c r="A40" s="99"/>
      <c r="B40" s="100"/>
      <c r="C40" s="100"/>
      <c r="D40" s="100"/>
      <c r="E40" s="100"/>
      <c r="F40" s="100"/>
      <c r="G40" s="100"/>
      <c r="H40" s="100"/>
      <c r="I40" s="101"/>
      <c r="J40" s="100"/>
      <c r="K40" s="149"/>
      <c r="L40" s="150"/>
      <c r="M40" s="149"/>
      <c r="N40" s="149"/>
      <c r="O40" s="655"/>
    </row>
    <row r="41" spans="1:15" ht="15.75" thickBot="1" x14ac:dyDescent="0.25">
      <c r="A41" s="151"/>
      <c r="B41" s="152"/>
      <c r="C41" s="152"/>
      <c r="D41" s="153"/>
      <c r="E41" s="153"/>
      <c r="F41" s="153"/>
      <c r="G41" s="154"/>
      <c r="H41" s="155"/>
      <c r="I41" s="156"/>
      <c r="J41" s="157"/>
      <c r="K41" s="158"/>
      <c r="L41" s="158"/>
      <c r="M41" s="560" t="s">
        <v>133</v>
      </c>
      <c r="N41" s="158"/>
      <c r="O41" s="656">
        <f>IF( 'Input Data'!C8="b",IF('Input Data'!E23&lt;3,0,SUM(O35:O40)),0)</f>
        <v>0</v>
      </c>
    </row>
    <row r="42" spans="1:15" ht="15.75" thickBot="1" x14ac:dyDescent="0.25">
      <c r="A42" s="211"/>
      <c r="B42" s="208"/>
      <c r="C42" s="208"/>
      <c r="D42" s="208"/>
      <c r="E42" s="208"/>
      <c r="F42" s="208"/>
      <c r="G42" s="208"/>
      <c r="H42" s="209"/>
      <c r="I42" s="210"/>
      <c r="J42" s="208"/>
      <c r="K42" s="208"/>
      <c r="L42" s="208"/>
      <c r="M42" s="561" t="s">
        <v>24</v>
      </c>
      <c r="N42" s="208"/>
      <c r="O42" s="657">
        <f>O33+O41</f>
        <v>0</v>
      </c>
    </row>
    <row r="43" spans="1:15" ht="18.75" thickTop="1" x14ac:dyDescent="0.2">
      <c r="A43" s="91" t="s">
        <v>222</v>
      </c>
      <c r="B43" s="84"/>
      <c r="C43" s="84"/>
      <c r="D43" s="84"/>
      <c r="E43" s="84"/>
      <c r="F43" s="84"/>
      <c r="G43" s="84"/>
      <c r="H43" s="205"/>
      <c r="I43" s="206"/>
      <c r="J43" s="165"/>
      <c r="K43" s="84"/>
      <c r="L43" s="168"/>
      <c r="M43" s="84"/>
      <c r="N43" s="168"/>
      <c r="O43" s="654"/>
    </row>
    <row r="44" spans="1:15" x14ac:dyDescent="0.2">
      <c r="A44" s="107" t="s">
        <v>236</v>
      </c>
      <c r="B44" s="159"/>
      <c r="C44" s="159"/>
      <c r="D44" s="159"/>
      <c r="E44" s="159"/>
      <c r="F44" s="159"/>
      <c r="G44" s="159"/>
      <c r="H44" s="164" t="s">
        <v>135</v>
      </c>
      <c r="J44" s="165"/>
      <c r="K44" s="166" t="s">
        <v>7</v>
      </c>
      <c r="L44" s="84"/>
      <c r="M44" s="166" t="s">
        <v>132</v>
      </c>
      <c r="N44" s="167" t="s">
        <v>123</v>
      </c>
      <c r="O44" s="654">
        <f>'Time Based'!H21</f>
        <v>0</v>
      </c>
    </row>
    <row r="45" spans="1:15" x14ac:dyDescent="0.2">
      <c r="A45" s="83" t="s">
        <v>252</v>
      </c>
      <c r="B45" s="84"/>
      <c r="C45" s="84"/>
      <c r="D45" s="84"/>
      <c r="E45" s="84"/>
      <c r="F45" s="84"/>
      <c r="G45" s="84"/>
      <c r="H45" s="168" t="s">
        <v>261</v>
      </c>
      <c r="J45" s="165"/>
      <c r="K45" s="166" t="s">
        <v>7</v>
      </c>
      <c r="L45" s="84"/>
      <c r="M45" s="166" t="s">
        <v>132</v>
      </c>
      <c r="N45" s="167"/>
      <c r="O45" s="654">
        <f>'Travelling &amp; Subsistance'!I17</f>
        <v>0</v>
      </c>
    </row>
    <row r="46" spans="1:15" ht="15.75" thickBot="1" x14ac:dyDescent="0.25">
      <c r="A46" s="83" t="s">
        <v>253</v>
      </c>
      <c r="B46" s="84"/>
      <c r="C46" s="84"/>
      <c r="D46" s="84"/>
      <c r="E46" s="84"/>
      <c r="F46" s="84"/>
      <c r="G46" s="84"/>
      <c r="H46" s="168" t="s">
        <v>262</v>
      </c>
      <c r="J46" s="165"/>
      <c r="K46" s="169" t="s">
        <v>7</v>
      </c>
      <c r="L46" s="152"/>
      <c r="M46" s="169" t="s">
        <v>132</v>
      </c>
      <c r="N46" s="170" t="s">
        <v>123</v>
      </c>
      <c r="O46" s="658">
        <f>'Time Based'!H57</f>
        <v>0</v>
      </c>
    </row>
    <row r="47" spans="1:15" ht="15.75" thickBot="1" x14ac:dyDescent="0.25">
      <c r="A47" s="171"/>
      <c r="B47" s="172"/>
      <c r="C47" s="172"/>
      <c r="D47" s="88"/>
      <c r="E47" s="88"/>
      <c r="F47" s="88"/>
      <c r="G47" s="88"/>
      <c r="H47" s="173"/>
      <c r="I47" s="174"/>
      <c r="J47" s="175"/>
      <c r="K47" s="176"/>
      <c r="L47" s="88"/>
      <c r="M47" s="533" t="s">
        <v>36</v>
      </c>
      <c r="N47" s="177"/>
      <c r="O47" s="199">
        <f>IF( 'Input Data'!C8="b",SUM(O44:O46),0)</f>
        <v>0</v>
      </c>
    </row>
    <row r="48" spans="1:15" ht="18.75" thickTop="1" x14ac:dyDescent="0.2">
      <c r="A48" s="91" t="s">
        <v>221</v>
      </c>
      <c r="B48" s="84"/>
      <c r="C48" s="84"/>
      <c r="D48" s="84"/>
      <c r="E48" s="84"/>
      <c r="F48" s="84"/>
      <c r="G48" s="84"/>
      <c r="H48" s="84"/>
      <c r="I48" s="84"/>
      <c r="J48" s="84"/>
      <c r="K48" s="84"/>
      <c r="L48" s="84"/>
      <c r="M48" s="178"/>
      <c r="N48" s="179"/>
      <c r="O48" s="654"/>
    </row>
    <row r="49" spans="1:15" x14ac:dyDescent="0.2">
      <c r="A49" s="83" t="s">
        <v>157</v>
      </c>
      <c r="B49" s="84"/>
      <c r="C49" s="84"/>
      <c r="D49" s="84"/>
      <c r="E49" s="84"/>
      <c r="F49" s="84"/>
      <c r="G49" s="84"/>
      <c r="H49" s="84"/>
      <c r="I49" s="84"/>
      <c r="J49" s="84"/>
      <c r="K49" s="168"/>
      <c r="L49" s="84"/>
      <c r="M49" s="85"/>
      <c r="N49" s="85"/>
      <c r="O49" s="659">
        <f>'Travelling &amp; Subsistance'!I59</f>
        <v>0</v>
      </c>
    </row>
    <row r="50" spans="1:15" x14ac:dyDescent="0.2">
      <c r="A50" s="83" t="s">
        <v>102</v>
      </c>
      <c r="B50" s="84"/>
      <c r="C50" s="84"/>
      <c r="D50" s="84"/>
      <c r="E50" s="84"/>
      <c r="F50" s="84"/>
      <c r="G50" s="84"/>
      <c r="H50" s="84"/>
      <c r="I50" s="84"/>
      <c r="J50" s="84"/>
      <c r="K50" s="168"/>
      <c r="L50" s="84"/>
      <c r="M50" s="85"/>
      <c r="N50" s="85"/>
      <c r="O50" s="659">
        <f>'Typing, Duplicating, &amp; Printing'!I59</f>
        <v>0</v>
      </c>
    </row>
    <row r="51" spans="1:15" ht="15.75" thickBot="1" x14ac:dyDescent="0.25">
      <c r="A51" s="83" t="s">
        <v>103</v>
      </c>
      <c r="B51" s="84"/>
      <c r="C51" s="84"/>
      <c r="D51" s="84"/>
      <c r="E51" s="84"/>
      <c r="F51" s="84"/>
      <c r="G51" s="84"/>
      <c r="H51" s="84"/>
      <c r="I51" s="84"/>
      <c r="J51" s="84"/>
      <c r="K51" s="168"/>
      <c r="L51" s="152"/>
      <c r="M51" s="180"/>
      <c r="N51" s="180"/>
      <c r="O51" s="660">
        <f>'Site staff &amp; Other'!H59</f>
        <v>0</v>
      </c>
    </row>
    <row r="52" spans="1:15" ht="15.75" thickBot="1" x14ac:dyDescent="0.25">
      <c r="A52" s="171"/>
      <c r="B52" s="88"/>
      <c r="C52" s="88"/>
      <c r="D52" s="88"/>
      <c r="E52" s="88"/>
      <c r="F52" s="88"/>
      <c r="G52" s="88"/>
      <c r="H52" s="181"/>
      <c r="I52" s="172"/>
      <c r="J52" s="88"/>
      <c r="K52" s="890" t="s">
        <v>28</v>
      </c>
      <c r="L52" s="891"/>
      <c r="M52" s="891"/>
      <c r="N52" s="26"/>
      <c r="O52" s="661">
        <f>IF( 'Input Data'!C8="b",SUM(O49:O51),0)</f>
        <v>0</v>
      </c>
    </row>
    <row r="53" spans="1:15" ht="15.75" thickTop="1" x14ac:dyDescent="0.2">
      <c r="A53" s="182"/>
      <c r="B53" s="183"/>
      <c r="C53" s="183"/>
      <c r="D53" s="84"/>
      <c r="E53" s="84"/>
      <c r="F53" s="84"/>
      <c r="G53" s="84"/>
      <c r="H53" s="84"/>
      <c r="J53" s="84"/>
      <c r="K53" s="84"/>
      <c r="L53" s="84"/>
      <c r="M53" s="166" t="s">
        <v>283</v>
      </c>
      <c r="N53" s="84"/>
      <c r="O53" s="654">
        <f>O42+O47+O52</f>
        <v>0</v>
      </c>
    </row>
    <row r="54" spans="1:15" x14ac:dyDescent="0.2">
      <c r="A54" s="83"/>
      <c r="B54" s="84"/>
      <c r="C54" s="84"/>
      <c r="D54" s="84"/>
      <c r="E54" s="84"/>
      <c r="F54" s="84"/>
      <c r="G54" s="85"/>
      <c r="H54" s="85"/>
      <c r="J54" s="85"/>
      <c r="K54" s="85"/>
      <c r="L54" s="84"/>
      <c r="M54" s="166" t="s">
        <v>122</v>
      </c>
      <c r="N54" s="84"/>
      <c r="O54" s="662">
        <f>ROUND('Previous Payments'!K42,2)</f>
        <v>0</v>
      </c>
    </row>
    <row r="55" spans="1:15" ht="15.75" thickBot="1" x14ac:dyDescent="0.25">
      <c r="A55" s="83"/>
      <c r="B55" s="84"/>
      <c r="C55" s="88"/>
      <c r="D55" s="84"/>
      <c r="E55" s="84"/>
      <c r="F55" s="84"/>
      <c r="G55" s="184"/>
      <c r="H55" s="98"/>
      <c r="I55" s="855" t="str">
        <f>IF($O$53&lt;$O$54,"OVERPAID BY (Ecl Tax)",IF($O$53&gt;$O$54,"FEES NOW DUE EXCLUDING VAT &amp; NON TAXABLE AMOUNT",""))</f>
        <v/>
      </c>
      <c r="J55" s="855"/>
      <c r="K55" s="855"/>
      <c r="L55" s="855"/>
      <c r="M55" s="855"/>
      <c r="N55" s="855"/>
      <c r="O55" s="663">
        <f>O53-O54</f>
        <v>0</v>
      </c>
    </row>
    <row r="56" spans="1:15" ht="15.75" thickTop="1" x14ac:dyDescent="0.2">
      <c r="A56" s="182"/>
      <c r="B56" s="183"/>
      <c r="C56" s="84"/>
      <c r="D56" s="183" t="s">
        <v>0</v>
      </c>
      <c r="E56" s="183"/>
      <c r="F56" s="183"/>
      <c r="G56" s="185"/>
      <c r="H56" s="186">
        <v>0.14000000000000001</v>
      </c>
      <c r="I56" s="183" t="s">
        <v>25</v>
      </c>
      <c r="J56" s="85"/>
      <c r="K56" s="187">
        <f>IF('Input Data'!C14="none",0,O55)</f>
        <v>0</v>
      </c>
      <c r="L56" s="183"/>
      <c r="M56" s="183"/>
      <c r="N56" s="183"/>
      <c r="O56" s="664">
        <f>IF('Input Data'!C14="none",0,H56*K56)</f>
        <v>0</v>
      </c>
    </row>
    <row r="57" spans="1:15" x14ac:dyDescent="0.2">
      <c r="A57" s="83"/>
      <c r="B57" s="84"/>
      <c r="C57" s="84"/>
      <c r="D57" s="184"/>
      <c r="E57" s="184"/>
      <c r="F57" s="184"/>
      <c r="G57" s="168"/>
      <c r="H57" s="188"/>
      <c r="I57" s="105"/>
      <c r="J57" s="189"/>
      <c r="K57" s="100"/>
      <c r="L57" s="190"/>
      <c r="M57" s="562" t="s">
        <v>160</v>
      </c>
      <c r="N57" s="191"/>
      <c r="O57" s="665">
        <f>'Non Taxable'!I20</f>
        <v>0</v>
      </c>
    </row>
    <row r="58" spans="1:15" ht="15.75" thickBot="1" x14ac:dyDescent="0.25">
      <c r="A58" s="192"/>
      <c r="B58" s="193"/>
      <c r="C58" s="193"/>
      <c r="D58" s="193"/>
      <c r="E58" s="193"/>
      <c r="F58" s="193"/>
      <c r="G58" s="193"/>
      <c r="H58" s="194"/>
      <c r="I58" s="855" t="str">
        <f>IF($O$53&lt;$O$54,"AMOUNT TO BE RECOVERED (Incl VAT)",IF($O$53&gt;$O$54,"FEES NOW DUE INCLUDING VAT &amp; NON TAXABLE AMOUNT",""))</f>
        <v/>
      </c>
      <c r="J58" s="856"/>
      <c r="K58" s="856"/>
      <c r="L58" s="856"/>
      <c r="M58" s="856"/>
      <c r="N58" s="856"/>
      <c r="O58" s="199">
        <f>O55+O56+O57</f>
        <v>0</v>
      </c>
    </row>
    <row r="59" spans="1:15" ht="15.75" thickTop="1" x14ac:dyDescent="0.2">
      <c r="A59" s="537"/>
      <c r="B59" s="538"/>
      <c r="C59" s="538"/>
      <c r="D59" s="538"/>
      <c r="E59" s="538"/>
      <c r="F59" s="538"/>
      <c r="G59" s="538"/>
      <c r="H59" s="538"/>
      <c r="I59" s="538"/>
      <c r="J59" s="538"/>
      <c r="K59" s="538"/>
      <c r="L59" s="538"/>
      <c r="M59" s="538"/>
      <c r="N59" s="538"/>
      <c r="O59" s="539"/>
    </row>
    <row r="60" spans="1:15" x14ac:dyDescent="0.2">
      <c r="A60" s="540" t="s">
        <v>29</v>
      </c>
      <c r="B60" s="541"/>
      <c r="C60" s="542"/>
      <c r="D60" s="542"/>
      <c r="E60" s="542"/>
      <c r="F60" s="542"/>
      <c r="G60" s="542"/>
      <c r="H60" s="542"/>
      <c r="I60" s="543" t="s">
        <v>9</v>
      </c>
      <c r="J60" s="542"/>
      <c r="K60" s="541"/>
      <c r="L60" s="542"/>
      <c r="M60" s="542"/>
      <c r="N60" s="542"/>
      <c r="O60" s="544"/>
    </row>
    <row r="61" spans="1:15" x14ac:dyDescent="0.2">
      <c r="A61" s="540" t="s">
        <v>138</v>
      </c>
      <c r="B61" s="542"/>
      <c r="C61" s="542"/>
      <c r="D61" s="542"/>
      <c r="E61" s="542"/>
      <c r="F61" s="542"/>
      <c r="G61" s="542"/>
      <c r="H61" s="542"/>
      <c r="I61" s="542"/>
      <c r="J61" s="542"/>
      <c r="K61" s="542"/>
      <c r="L61" s="542"/>
      <c r="M61" s="542"/>
      <c r="N61" s="542"/>
      <c r="O61" s="544"/>
    </row>
    <row r="62" spans="1:15" x14ac:dyDescent="0.2">
      <c r="A62" s="540" t="s">
        <v>26</v>
      </c>
      <c r="B62" s="545"/>
      <c r="C62" s="545"/>
      <c r="D62" s="545"/>
      <c r="E62" s="545"/>
      <c r="F62" s="545"/>
      <c r="G62" s="545"/>
      <c r="H62" s="545"/>
      <c r="I62" s="545"/>
      <c r="J62" s="541"/>
      <c r="K62" s="541"/>
      <c r="L62" s="541"/>
      <c r="M62" s="541"/>
      <c r="N62" s="541"/>
      <c r="O62" s="546"/>
    </row>
    <row r="63" spans="1:15" x14ac:dyDescent="0.2">
      <c r="A63" s="547"/>
      <c r="B63" s="548"/>
      <c r="C63" s="548"/>
      <c r="D63" s="548"/>
      <c r="E63" s="548"/>
      <c r="F63" s="548"/>
      <c r="G63" s="548"/>
      <c r="H63" s="548"/>
      <c r="I63" s="548"/>
      <c r="J63" s="548"/>
      <c r="K63" s="548"/>
      <c r="L63" s="548"/>
      <c r="M63" s="548"/>
      <c r="N63" s="548"/>
      <c r="O63" s="549"/>
    </row>
    <row r="64" spans="1:15" x14ac:dyDescent="0.2">
      <c r="A64" s="547"/>
      <c r="B64" s="541"/>
      <c r="C64" s="541"/>
      <c r="D64" s="541"/>
      <c r="E64" s="541"/>
      <c r="F64" s="541"/>
      <c r="G64" s="541"/>
      <c r="H64" s="541"/>
      <c r="I64" s="541"/>
      <c r="J64" s="541"/>
      <c r="K64" s="541"/>
      <c r="L64" s="541"/>
      <c r="M64" s="541"/>
      <c r="N64" s="541"/>
      <c r="O64" s="546"/>
    </row>
    <row r="65" spans="1:15" x14ac:dyDescent="0.2">
      <c r="A65" s="540" t="s">
        <v>146</v>
      </c>
      <c r="B65" s="550"/>
      <c r="C65" s="550"/>
      <c r="D65" s="550"/>
      <c r="E65" s="550"/>
      <c r="F65" s="550"/>
      <c r="G65" s="550"/>
      <c r="H65" s="550"/>
      <c r="I65" s="551" t="s">
        <v>31</v>
      </c>
      <c r="J65" s="550"/>
      <c r="K65" s="550"/>
      <c r="L65" s="552"/>
      <c r="M65" s="552"/>
      <c r="N65" s="550"/>
      <c r="O65" s="553"/>
    </row>
    <row r="66" spans="1:15" ht="15.75" thickBot="1" x14ac:dyDescent="0.25">
      <c r="A66" s="554"/>
      <c r="B66" s="555" t="s">
        <v>32</v>
      </c>
      <c r="C66" s="838">
        <f>'Input Data'!D11</f>
        <v>0</v>
      </c>
      <c r="D66" s="838"/>
      <c r="E66" s="838"/>
      <c r="F66" s="838"/>
      <c r="G66" s="838"/>
      <c r="H66" s="838"/>
      <c r="I66" s="838"/>
      <c r="J66" s="838"/>
      <c r="K66" s="838"/>
      <c r="L66" s="555"/>
      <c r="M66" s="555"/>
      <c r="N66" s="555"/>
      <c r="O66" s="556"/>
    </row>
    <row r="67" spans="1:15" ht="15.75" thickTop="1" x14ac:dyDescent="0.2"/>
  </sheetData>
  <sheetProtection password="CD4C" sheet="1" objects="1" scenarios="1" formatCells="0" formatColumns="0" formatRows="0"/>
  <mergeCells count="35">
    <mergeCell ref="C66:K66"/>
    <mergeCell ref="I1:O1"/>
    <mergeCell ref="K52:M52"/>
    <mergeCell ref="A35:D36"/>
    <mergeCell ref="A38:D39"/>
    <mergeCell ref="I55:N55"/>
    <mergeCell ref="I58:N58"/>
    <mergeCell ref="A21:E22"/>
    <mergeCell ref="A24:D25"/>
    <mergeCell ref="A27:D28"/>
    <mergeCell ref="A30:D31"/>
    <mergeCell ref="A15:G15"/>
    <mergeCell ref="J15:N15"/>
    <mergeCell ref="C13:G13"/>
    <mergeCell ref="L13:M13"/>
    <mergeCell ref="C14:G14"/>
    <mergeCell ref="M14:O14"/>
    <mergeCell ref="C10:G10"/>
    <mergeCell ref="C11:G11"/>
    <mergeCell ref="L11:O11"/>
    <mergeCell ref="C12:G12"/>
    <mergeCell ref="J12:K12"/>
    <mergeCell ref="L12:M12"/>
    <mergeCell ref="C9:G9"/>
    <mergeCell ref="D1:G1"/>
    <mergeCell ref="F2:H3"/>
    <mergeCell ref="I2:O2"/>
    <mergeCell ref="B4:M4"/>
    <mergeCell ref="B5:M5"/>
    <mergeCell ref="B6:M6"/>
    <mergeCell ref="B7:I7"/>
    <mergeCell ref="M7:N7"/>
    <mergeCell ref="A8:B8"/>
    <mergeCell ref="C8:G8"/>
    <mergeCell ref="L8:N8"/>
  </mergeCells>
  <phoneticPr fontId="0" type="noConversion"/>
  <pageMargins left="0.75" right="0.75" top="1" bottom="1" header="0.5" footer="0.5"/>
  <pageSetup scale="53"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4"/>
  <sheetViews>
    <sheetView zoomScaleNormal="100" workbookViewId="0">
      <selection activeCell="H17" sqref="H17"/>
    </sheetView>
  </sheetViews>
  <sheetFormatPr defaultRowHeight="15" x14ac:dyDescent="0.2"/>
  <cols>
    <col min="1" max="1" width="3" customWidth="1"/>
    <col min="2" max="2" width="13.33203125" customWidth="1"/>
    <col min="3" max="3" width="11.21875" customWidth="1"/>
    <col min="5" max="5" width="11.109375" customWidth="1"/>
    <col min="6" max="6" width="3.109375" customWidth="1"/>
    <col min="8" max="8" width="15.6640625" customWidth="1"/>
    <col min="10" max="10" width="2.77734375" customWidth="1"/>
  </cols>
  <sheetData>
    <row r="1" spans="1:12" ht="18.75" thickBot="1" x14ac:dyDescent="0.3">
      <c r="B1" s="36" t="s">
        <v>176</v>
      </c>
      <c r="G1" s="623" t="s">
        <v>289</v>
      </c>
      <c r="H1" s="624"/>
      <c r="I1" s="624"/>
      <c r="J1" s="624"/>
      <c r="K1" s="624"/>
      <c r="L1" s="624"/>
    </row>
    <row r="2" spans="1:12" ht="26.25" x14ac:dyDescent="0.25">
      <c r="A2" s="13"/>
      <c r="B2" s="16" t="s">
        <v>148</v>
      </c>
      <c r="C2" s="14" t="s">
        <v>140</v>
      </c>
      <c r="D2" s="9"/>
      <c r="E2" s="9"/>
      <c r="F2" s="13"/>
      <c r="G2" s="625" t="s">
        <v>290</v>
      </c>
      <c r="H2" s="626" t="s">
        <v>291</v>
      </c>
      <c r="I2" s="627" t="s">
        <v>292</v>
      </c>
      <c r="J2" s="628"/>
      <c r="K2" s="629" t="s">
        <v>293</v>
      </c>
      <c r="L2" s="630" t="s">
        <v>294</v>
      </c>
    </row>
    <row r="3" spans="1:12" x14ac:dyDescent="0.2">
      <c r="A3" s="13"/>
      <c r="B3" s="78">
        <v>0</v>
      </c>
      <c r="C3" s="78">
        <v>290000</v>
      </c>
      <c r="D3" s="78">
        <v>0</v>
      </c>
      <c r="E3" s="19">
        <v>0.125</v>
      </c>
      <c r="F3" s="13"/>
      <c r="G3" s="631" t="s">
        <v>295</v>
      </c>
      <c r="H3" s="632" t="s">
        <v>296</v>
      </c>
      <c r="I3" s="633">
        <f>IF('Input Data'!$E$23&lt;1,0,20%)</f>
        <v>0.2</v>
      </c>
      <c r="J3" s="634" t="s">
        <v>27</v>
      </c>
      <c r="K3" s="635">
        <f>IF('Input Data'!$E$23=1,'Input Data'!$D$24,1)</f>
        <v>1</v>
      </c>
      <c r="L3" s="636">
        <f>I3*K3</f>
        <v>0.2</v>
      </c>
    </row>
    <row r="4" spans="1:12" ht="15.75" thickBot="1" x14ac:dyDescent="0.25">
      <c r="A4" s="13"/>
      <c r="B4" s="79">
        <v>290000</v>
      </c>
      <c r="C4" s="79">
        <f>B5</f>
        <v>910000</v>
      </c>
      <c r="D4" s="79">
        <v>36250</v>
      </c>
      <c r="E4" s="21">
        <v>0.125</v>
      </c>
      <c r="F4" s="13"/>
      <c r="G4" s="637" t="s">
        <v>297</v>
      </c>
      <c r="H4" s="638" t="s">
        <v>298</v>
      </c>
      <c r="I4" s="639">
        <f>IF('Input Data'!$E$23&lt;2,0,40%)</f>
        <v>0.4</v>
      </c>
      <c r="J4" s="640" t="s">
        <v>27</v>
      </c>
      <c r="K4" s="641">
        <f>IF('Input Data'!$E$23=2,'Input Data'!$D$24,1)</f>
        <v>0.7</v>
      </c>
      <c r="L4" s="642">
        <f>I4*K4+L3</f>
        <v>0.48</v>
      </c>
    </row>
    <row r="5" spans="1:12" x14ac:dyDescent="0.2">
      <c r="A5" s="13"/>
      <c r="B5" s="79">
        <v>910000</v>
      </c>
      <c r="C5" s="79">
        <f>B6</f>
        <v>2860000</v>
      </c>
      <c r="D5" s="79">
        <v>113750</v>
      </c>
      <c r="E5" s="21">
        <v>0.1</v>
      </c>
      <c r="F5" s="13"/>
      <c r="G5" s="643"/>
      <c r="H5" s="644"/>
      <c r="I5" s="645"/>
      <c r="J5" s="643"/>
      <c r="K5" s="646"/>
      <c r="L5" s="647"/>
    </row>
    <row r="6" spans="1:12" x14ac:dyDescent="0.2">
      <c r="A6" s="13"/>
      <c r="B6" s="79">
        <v>2860000</v>
      </c>
      <c r="C6" s="79">
        <f>B7</f>
        <v>8560000</v>
      </c>
      <c r="D6" s="79">
        <v>308750</v>
      </c>
      <c r="E6" s="21">
        <v>0.08</v>
      </c>
      <c r="F6" s="13"/>
    </row>
    <row r="7" spans="1:12" x14ac:dyDescent="0.2">
      <c r="A7" s="13"/>
      <c r="B7" s="79">
        <v>8560000</v>
      </c>
      <c r="C7" s="79">
        <f>B8</f>
        <v>19900000</v>
      </c>
      <c r="D7" s="79">
        <v>764750</v>
      </c>
      <c r="E7" s="21">
        <v>7.0000000000000007E-2</v>
      </c>
      <c r="F7" s="13"/>
    </row>
    <row r="8" spans="1:12" x14ac:dyDescent="0.2">
      <c r="A8" s="13"/>
      <c r="B8" s="79">
        <v>19900000</v>
      </c>
      <c r="C8" s="79">
        <f>B9</f>
        <v>36500000</v>
      </c>
      <c r="D8" s="79">
        <v>1558550</v>
      </c>
      <c r="E8" s="21">
        <v>0.06</v>
      </c>
      <c r="F8" s="13"/>
      <c r="H8" s="648" t="s">
        <v>296</v>
      </c>
      <c r="I8" s="649">
        <v>20</v>
      </c>
    </row>
    <row r="9" spans="1:12" x14ac:dyDescent="0.2">
      <c r="A9" s="13"/>
      <c r="B9" s="79">
        <v>36500000</v>
      </c>
      <c r="C9" s="79">
        <v>100000000</v>
      </c>
      <c r="D9" s="79">
        <v>2554550</v>
      </c>
      <c r="E9" s="21">
        <v>5.5E-2</v>
      </c>
      <c r="F9" s="13"/>
      <c r="H9" s="648" t="s">
        <v>298</v>
      </c>
      <c r="I9" s="649">
        <v>40</v>
      </c>
    </row>
    <row r="10" spans="1:12" ht="15.75" customHeight="1" x14ac:dyDescent="0.2">
      <c r="A10" s="13"/>
      <c r="B10" s="13"/>
      <c r="C10" s="13"/>
      <c r="D10" s="13"/>
      <c r="E10" s="20"/>
      <c r="F10" s="13"/>
      <c r="H10" s="649" t="s">
        <v>299</v>
      </c>
      <c r="I10" s="649">
        <v>40</v>
      </c>
    </row>
    <row r="11" spans="1:12" x14ac:dyDescent="0.2">
      <c r="A11" s="13"/>
      <c r="B11" s="13"/>
      <c r="C11" s="13"/>
      <c r="D11" s="13"/>
      <c r="E11" s="20"/>
      <c r="F11" s="13"/>
    </row>
    <row r="12" spans="1:12" ht="15.75" x14ac:dyDescent="0.25">
      <c r="A12" s="13"/>
      <c r="B12" s="15" t="s">
        <v>149</v>
      </c>
      <c r="C12" s="14" t="s">
        <v>141</v>
      </c>
      <c r="D12" s="9"/>
      <c r="E12" s="9"/>
      <c r="F12" s="13"/>
    </row>
    <row r="13" spans="1:12" x14ac:dyDescent="0.2">
      <c r="A13" s="13"/>
      <c r="B13" s="78">
        <v>0</v>
      </c>
      <c r="C13" s="78">
        <f t="shared" ref="C13:C18" si="0">B14</f>
        <v>290000</v>
      </c>
      <c r="D13" s="78">
        <v>0</v>
      </c>
      <c r="E13" s="19">
        <v>0.15</v>
      </c>
      <c r="F13" s="13"/>
    </row>
    <row r="14" spans="1:12" x14ac:dyDescent="0.2">
      <c r="A14" s="13"/>
      <c r="B14" s="79">
        <v>290000</v>
      </c>
      <c r="C14" s="79">
        <f t="shared" si="0"/>
        <v>570000</v>
      </c>
      <c r="D14" s="79">
        <v>43500</v>
      </c>
      <c r="E14" s="21">
        <v>0.15</v>
      </c>
      <c r="F14" s="13"/>
    </row>
    <row r="15" spans="1:12" x14ac:dyDescent="0.2">
      <c r="A15" s="13"/>
      <c r="B15" s="79">
        <v>570000</v>
      </c>
      <c r="C15" s="79">
        <f t="shared" si="0"/>
        <v>4570000</v>
      </c>
      <c r="D15" s="79">
        <v>85500</v>
      </c>
      <c r="E15" s="21">
        <v>0.125</v>
      </c>
      <c r="F15" s="13"/>
    </row>
    <row r="16" spans="1:12" x14ac:dyDescent="0.2">
      <c r="A16" s="13"/>
      <c r="B16" s="79">
        <v>4570000</v>
      </c>
      <c r="C16" s="79">
        <f t="shared" si="0"/>
        <v>10300000</v>
      </c>
      <c r="D16" s="79">
        <v>585500</v>
      </c>
      <c r="E16" s="21">
        <v>0.105</v>
      </c>
      <c r="F16" s="13"/>
    </row>
    <row r="17" spans="1:6" x14ac:dyDescent="0.2">
      <c r="A17" s="13"/>
      <c r="B17" s="79">
        <v>10300000</v>
      </c>
      <c r="C17" s="79">
        <f t="shared" si="0"/>
        <v>22800000</v>
      </c>
      <c r="D17" s="79">
        <v>1187150</v>
      </c>
      <c r="E17" s="21">
        <v>9.5000000000000001E-2</v>
      </c>
      <c r="F17" s="13"/>
    </row>
    <row r="18" spans="1:6" x14ac:dyDescent="0.2">
      <c r="A18" s="13"/>
      <c r="B18" s="79">
        <v>22800000</v>
      </c>
      <c r="C18" s="79">
        <f t="shared" si="0"/>
        <v>68500000</v>
      </c>
      <c r="D18" s="79">
        <v>2374650</v>
      </c>
      <c r="E18" s="21">
        <v>0.09</v>
      </c>
      <c r="F18" s="13"/>
    </row>
    <row r="19" spans="1:6" x14ac:dyDescent="0.2">
      <c r="A19" s="13"/>
      <c r="B19" s="79">
        <v>68500000</v>
      </c>
      <c r="C19" s="79">
        <v>100000000</v>
      </c>
      <c r="D19" s="79">
        <v>6487650</v>
      </c>
      <c r="E19" s="21">
        <v>8.5000000000000006E-2</v>
      </c>
      <c r="F19" s="13"/>
    </row>
    <row r="20" spans="1:6" x14ac:dyDescent="0.2">
      <c r="A20" s="13"/>
      <c r="B20" s="13"/>
      <c r="C20" s="13"/>
      <c r="D20" s="13"/>
      <c r="E20" s="13"/>
      <c r="F20" s="13"/>
    </row>
    <row r="21" spans="1:6" x14ac:dyDescent="0.2">
      <c r="A21" s="13"/>
      <c r="B21" s="13"/>
      <c r="C21" s="13"/>
      <c r="D21" s="13"/>
      <c r="E21" s="13"/>
      <c r="F21" s="13"/>
    </row>
    <row r="22" spans="1:6" x14ac:dyDescent="0.2">
      <c r="A22" s="13"/>
      <c r="B22" s="13"/>
      <c r="C22" s="13"/>
      <c r="D22" s="13"/>
      <c r="E22" s="13"/>
      <c r="F22" s="13"/>
    </row>
    <row r="23" spans="1:6" x14ac:dyDescent="0.2">
      <c r="A23" s="13"/>
      <c r="B23" s="13"/>
      <c r="C23" s="13"/>
      <c r="D23" s="13"/>
      <c r="E23" s="13"/>
      <c r="F23" s="13"/>
    </row>
    <row r="24" spans="1:6" x14ac:dyDescent="0.2">
      <c r="A24" s="13"/>
      <c r="B24" s="13"/>
      <c r="C24" s="13"/>
      <c r="D24" s="13"/>
      <c r="E24" s="13"/>
      <c r="F24" s="13"/>
    </row>
    <row r="25" spans="1:6" x14ac:dyDescent="0.2">
      <c r="A25" s="13"/>
      <c r="B25" s="13"/>
      <c r="C25" s="13"/>
      <c r="D25" s="13"/>
      <c r="E25" s="13"/>
      <c r="F25" s="13"/>
    </row>
    <row r="26" spans="1:6" x14ac:dyDescent="0.2">
      <c r="A26" s="13"/>
      <c r="B26" s="13"/>
      <c r="C26" s="13"/>
      <c r="D26" s="13"/>
      <c r="E26" s="13"/>
      <c r="F26" s="13"/>
    </row>
    <row r="27" spans="1:6" x14ac:dyDescent="0.2">
      <c r="A27" s="13"/>
      <c r="B27" s="13"/>
      <c r="C27" s="13"/>
      <c r="D27" s="13"/>
      <c r="E27" s="13"/>
      <c r="F27" s="13"/>
    </row>
    <row r="28" spans="1:6" x14ac:dyDescent="0.2">
      <c r="A28" s="13"/>
      <c r="B28" s="13"/>
      <c r="C28" s="13"/>
      <c r="D28" s="13"/>
      <c r="E28" s="13"/>
      <c r="F28" s="13"/>
    </row>
    <row r="29" spans="1:6" x14ac:dyDescent="0.2">
      <c r="A29" s="13"/>
      <c r="B29" s="13"/>
      <c r="C29" s="13"/>
      <c r="D29" s="13"/>
      <c r="E29" s="13"/>
      <c r="F29" s="13"/>
    </row>
    <row r="30" spans="1:6" x14ac:dyDescent="0.2">
      <c r="A30" s="13"/>
      <c r="B30" s="13"/>
      <c r="C30" s="13"/>
      <c r="D30" s="13"/>
      <c r="E30" s="13"/>
      <c r="F30" s="13"/>
    </row>
    <row r="31" spans="1:6" x14ac:dyDescent="0.2">
      <c r="A31" s="13"/>
      <c r="B31" s="13"/>
      <c r="C31" s="13"/>
      <c r="D31" s="13"/>
      <c r="E31" s="13"/>
      <c r="F31" s="13"/>
    </row>
    <row r="32" spans="1:6" x14ac:dyDescent="0.2">
      <c r="A32" s="13"/>
      <c r="B32" s="13"/>
      <c r="C32" s="13"/>
      <c r="D32" s="13"/>
      <c r="E32" s="13"/>
      <c r="F32" s="13"/>
    </row>
    <row r="33" spans="1:6" x14ac:dyDescent="0.2">
      <c r="A33" s="13"/>
      <c r="B33" s="13"/>
      <c r="C33" s="13"/>
      <c r="D33" s="13"/>
      <c r="E33" s="13"/>
      <c r="F33" s="13"/>
    </row>
    <row r="34" spans="1:6" x14ac:dyDescent="0.2">
      <c r="A34" s="13"/>
      <c r="B34" s="13"/>
      <c r="C34" s="13"/>
      <c r="D34" s="13"/>
      <c r="E34" s="13"/>
      <c r="F34" s="13"/>
    </row>
  </sheetData>
  <sheetProtection password="CD4C" sheet="1" objects="1" scenarios="1" formatCells="0" formatColumns="0" formatRows="0"/>
  <phoneticPr fontId="0"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election activeCell="D2" sqref="D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3" ht="18.75" thickTop="1" x14ac:dyDescent="0.2">
      <c r="A1" s="722" t="s">
        <v>320</v>
      </c>
      <c r="B1" s="525"/>
      <c r="C1" s="485"/>
      <c r="D1" s="485"/>
      <c r="E1" s="486" t="s">
        <v>273</v>
      </c>
      <c r="F1" s="485"/>
      <c r="G1" s="485"/>
      <c r="H1" s="485"/>
      <c r="I1" s="485"/>
      <c r="J1" s="485"/>
      <c r="K1" s="485"/>
      <c r="L1" s="485"/>
      <c r="M1" s="487"/>
    </row>
    <row r="2" spans="1:13" x14ac:dyDescent="0.2">
      <c r="A2" s="895" t="s">
        <v>243</v>
      </c>
      <c r="B2" s="896"/>
      <c r="C2" s="896"/>
      <c r="D2" s="717">
        <f>'Input Data'!$D$20</f>
        <v>0</v>
      </c>
      <c r="E2" s="488" t="s">
        <v>197</v>
      </c>
      <c r="F2" s="716">
        <v>0</v>
      </c>
      <c r="G2" s="338"/>
      <c r="H2" s="896" t="s">
        <v>121</v>
      </c>
      <c r="I2" s="896"/>
      <c r="J2" s="897"/>
      <c r="K2" s="228" t="str">
        <f>IF('Input Data'!D14&gt;0,"Y","N")</f>
        <v>N</v>
      </c>
      <c r="L2" s="110"/>
      <c r="M2" s="50"/>
    </row>
    <row r="3" spans="1:13" ht="15.75" thickBot="1" x14ac:dyDescent="0.25">
      <c r="A3" s="489"/>
      <c r="B3" s="490"/>
      <c r="C3" s="110"/>
      <c r="D3" s="110"/>
      <c r="E3" s="110"/>
      <c r="F3" s="110"/>
      <c r="G3" s="110"/>
      <c r="H3" s="490"/>
      <c r="I3" s="490"/>
      <c r="J3" s="491"/>
      <c r="K3" s="110"/>
      <c r="L3" s="110"/>
      <c r="M3" s="492"/>
    </row>
    <row r="4" spans="1:13" ht="65.25" thickTop="1" thickBot="1" x14ac:dyDescent="0.25">
      <c r="A4" s="493" t="s">
        <v>244</v>
      </c>
      <c r="B4" s="526" t="s">
        <v>9</v>
      </c>
      <c r="C4" s="558" t="s">
        <v>279</v>
      </c>
      <c r="D4" s="558" t="s">
        <v>280</v>
      </c>
      <c r="E4" s="494" t="s">
        <v>281</v>
      </c>
      <c r="F4" s="559" t="s">
        <v>282</v>
      </c>
      <c r="G4" s="85"/>
      <c r="H4" s="493" t="s">
        <v>244</v>
      </c>
      <c r="I4" s="526" t="s">
        <v>9</v>
      </c>
      <c r="J4" s="558" t="s">
        <v>279</v>
      </c>
      <c r="K4" s="558" t="s">
        <v>280</v>
      </c>
      <c r="L4" s="494" t="s">
        <v>281</v>
      </c>
      <c r="M4" s="559" t="s">
        <v>282</v>
      </c>
    </row>
    <row r="5" spans="1:13" ht="27" thickTop="1" thickBot="1" x14ac:dyDescent="0.25">
      <c r="A5" s="495" t="s">
        <v>245</v>
      </c>
      <c r="B5" s="529"/>
      <c r="C5" s="496">
        <v>0</v>
      </c>
      <c r="D5" s="497">
        <f>IF($K$2="Y",((C5-E5)/1.14),C5)</f>
        <v>0</v>
      </c>
      <c r="E5" s="496">
        <v>0</v>
      </c>
      <c r="F5" s="498">
        <f>SUM(D5:E5)</f>
        <v>0</v>
      </c>
      <c r="G5" s="112"/>
      <c r="H5" s="499" t="s">
        <v>246</v>
      </c>
      <c r="I5" s="528"/>
      <c r="J5" s="500">
        <f>C42</f>
        <v>0</v>
      </c>
      <c r="K5" s="501">
        <f>D42</f>
        <v>0</v>
      </c>
      <c r="L5" s="500">
        <f>E42</f>
        <v>0</v>
      </c>
      <c r="M5" s="502">
        <f>SUM(K5:L5)</f>
        <v>0</v>
      </c>
    </row>
    <row r="6" spans="1:13" x14ac:dyDescent="0.2">
      <c r="A6" s="503">
        <f t="shared" ref="A6:A41" si="0">A5+1</f>
        <v>2</v>
      </c>
      <c r="B6" s="530"/>
      <c r="C6" s="496">
        <v>0</v>
      </c>
      <c r="D6" s="497">
        <f t="shared" ref="D6:D41" si="1">IF($K$2="Y",((C6-E6)/1.14),C6)</f>
        <v>0</v>
      </c>
      <c r="E6" s="496">
        <v>0</v>
      </c>
      <c r="F6" s="498">
        <f t="shared" ref="F6:F41" si="2">SUM(D6:E6)</f>
        <v>0</v>
      </c>
      <c r="G6" s="112"/>
      <c r="H6" s="504" t="s">
        <v>247</v>
      </c>
      <c r="I6" s="529"/>
      <c r="J6" s="505">
        <v>0</v>
      </c>
      <c r="K6" s="497">
        <f t="shared" ref="K6:K41" si="3">IF($K$2="Y",((J6-L6)/1.14),J6)</f>
        <v>0</v>
      </c>
      <c r="L6" s="505">
        <v>0</v>
      </c>
      <c r="M6" s="506">
        <f t="shared" ref="M6:M41" si="4">SUM(K6:L6)</f>
        <v>0</v>
      </c>
    </row>
    <row r="7" spans="1:13" x14ac:dyDescent="0.2">
      <c r="A7" s="503">
        <f t="shared" si="0"/>
        <v>3</v>
      </c>
      <c r="B7" s="530"/>
      <c r="C7" s="496">
        <v>0</v>
      </c>
      <c r="D7" s="497">
        <f t="shared" si="1"/>
        <v>0</v>
      </c>
      <c r="E7" s="496">
        <v>0</v>
      </c>
      <c r="F7" s="498">
        <f t="shared" si="2"/>
        <v>0</v>
      </c>
      <c r="G7" s="112"/>
      <c r="H7" s="503">
        <f t="shared" ref="H7:H41" si="5">H6+1</f>
        <v>39</v>
      </c>
      <c r="I7" s="530"/>
      <c r="J7" s="496">
        <v>0</v>
      </c>
      <c r="K7" s="497">
        <f t="shared" si="3"/>
        <v>0</v>
      </c>
      <c r="L7" s="496">
        <v>0</v>
      </c>
      <c r="M7" s="498">
        <f t="shared" si="4"/>
        <v>0</v>
      </c>
    </row>
    <row r="8" spans="1:13" x14ac:dyDescent="0.2">
      <c r="A8" s="503">
        <f t="shared" si="0"/>
        <v>4</v>
      </c>
      <c r="B8" s="530"/>
      <c r="C8" s="496">
        <v>0</v>
      </c>
      <c r="D8" s="497">
        <f t="shared" si="1"/>
        <v>0</v>
      </c>
      <c r="E8" s="496">
        <v>0</v>
      </c>
      <c r="F8" s="498">
        <f t="shared" si="2"/>
        <v>0</v>
      </c>
      <c r="G8" s="112"/>
      <c r="H8" s="503">
        <f t="shared" si="5"/>
        <v>40</v>
      </c>
      <c r="I8" s="530"/>
      <c r="J8" s="496">
        <v>0</v>
      </c>
      <c r="K8" s="497">
        <f t="shared" si="3"/>
        <v>0</v>
      </c>
      <c r="L8" s="496">
        <v>0</v>
      </c>
      <c r="M8" s="498">
        <f t="shared" si="4"/>
        <v>0</v>
      </c>
    </row>
    <row r="9" spans="1:13" x14ac:dyDescent="0.2">
      <c r="A9" s="503">
        <f t="shared" si="0"/>
        <v>5</v>
      </c>
      <c r="B9" s="530"/>
      <c r="C9" s="496">
        <v>0</v>
      </c>
      <c r="D9" s="497">
        <f t="shared" si="1"/>
        <v>0</v>
      </c>
      <c r="E9" s="496">
        <v>0</v>
      </c>
      <c r="F9" s="498">
        <f t="shared" si="2"/>
        <v>0</v>
      </c>
      <c r="G9" s="112"/>
      <c r="H9" s="503">
        <f t="shared" si="5"/>
        <v>41</v>
      </c>
      <c r="I9" s="530"/>
      <c r="J9" s="496">
        <v>0</v>
      </c>
      <c r="K9" s="497">
        <f t="shared" si="3"/>
        <v>0</v>
      </c>
      <c r="L9" s="496">
        <v>0</v>
      </c>
      <c r="M9" s="498">
        <f t="shared" si="4"/>
        <v>0</v>
      </c>
    </row>
    <row r="10" spans="1:13" x14ac:dyDescent="0.2">
      <c r="A10" s="503">
        <f t="shared" si="0"/>
        <v>6</v>
      </c>
      <c r="B10" s="530"/>
      <c r="C10" s="496">
        <v>0</v>
      </c>
      <c r="D10" s="497">
        <f t="shared" si="1"/>
        <v>0</v>
      </c>
      <c r="E10" s="496">
        <v>0</v>
      </c>
      <c r="F10" s="498">
        <f t="shared" si="2"/>
        <v>0</v>
      </c>
      <c r="G10" s="112"/>
      <c r="H10" s="503">
        <f t="shared" si="5"/>
        <v>42</v>
      </c>
      <c r="I10" s="530"/>
      <c r="J10" s="496">
        <v>0</v>
      </c>
      <c r="K10" s="497">
        <f t="shared" si="3"/>
        <v>0</v>
      </c>
      <c r="L10" s="496">
        <v>0</v>
      </c>
      <c r="M10" s="498">
        <f t="shared" si="4"/>
        <v>0</v>
      </c>
    </row>
    <row r="11" spans="1:13" x14ac:dyDescent="0.2">
      <c r="A11" s="503">
        <f t="shared" si="0"/>
        <v>7</v>
      </c>
      <c r="B11" s="530"/>
      <c r="C11" s="496">
        <v>0</v>
      </c>
      <c r="D11" s="497">
        <f t="shared" si="1"/>
        <v>0</v>
      </c>
      <c r="E11" s="496">
        <v>0</v>
      </c>
      <c r="F11" s="498">
        <f t="shared" si="2"/>
        <v>0</v>
      </c>
      <c r="G11" s="112"/>
      <c r="H11" s="503">
        <f t="shared" si="5"/>
        <v>43</v>
      </c>
      <c r="I11" s="530"/>
      <c r="J11" s="496">
        <v>0</v>
      </c>
      <c r="K11" s="497">
        <f t="shared" si="3"/>
        <v>0</v>
      </c>
      <c r="L11" s="496">
        <v>0</v>
      </c>
      <c r="M11" s="498">
        <f t="shared" si="4"/>
        <v>0</v>
      </c>
    </row>
    <row r="12" spans="1:13" x14ac:dyDescent="0.2">
      <c r="A12" s="503">
        <f t="shared" si="0"/>
        <v>8</v>
      </c>
      <c r="B12" s="530"/>
      <c r="C12" s="496">
        <v>0</v>
      </c>
      <c r="D12" s="497">
        <f t="shared" si="1"/>
        <v>0</v>
      </c>
      <c r="E12" s="496">
        <v>0</v>
      </c>
      <c r="F12" s="498">
        <f t="shared" si="2"/>
        <v>0</v>
      </c>
      <c r="G12" s="112"/>
      <c r="H12" s="503">
        <f t="shared" si="5"/>
        <v>44</v>
      </c>
      <c r="I12" s="530"/>
      <c r="J12" s="496">
        <v>0</v>
      </c>
      <c r="K12" s="497">
        <f t="shared" si="3"/>
        <v>0</v>
      </c>
      <c r="L12" s="496">
        <v>0</v>
      </c>
      <c r="M12" s="498">
        <f t="shared" si="4"/>
        <v>0</v>
      </c>
    </row>
    <row r="13" spans="1:13" x14ac:dyDescent="0.2">
      <c r="A13" s="503">
        <f t="shared" si="0"/>
        <v>9</v>
      </c>
      <c r="B13" s="530"/>
      <c r="C13" s="496">
        <v>0</v>
      </c>
      <c r="D13" s="497">
        <f t="shared" si="1"/>
        <v>0</v>
      </c>
      <c r="E13" s="496">
        <v>0</v>
      </c>
      <c r="F13" s="498">
        <f t="shared" si="2"/>
        <v>0</v>
      </c>
      <c r="G13" s="112"/>
      <c r="H13" s="503">
        <f t="shared" si="5"/>
        <v>45</v>
      </c>
      <c r="I13" s="530"/>
      <c r="J13" s="496">
        <v>0</v>
      </c>
      <c r="K13" s="497">
        <f t="shared" si="3"/>
        <v>0</v>
      </c>
      <c r="L13" s="496">
        <v>0</v>
      </c>
      <c r="M13" s="498">
        <f t="shared" si="4"/>
        <v>0</v>
      </c>
    </row>
    <row r="14" spans="1:13" x14ac:dyDescent="0.2">
      <c r="A14" s="503">
        <f t="shared" si="0"/>
        <v>10</v>
      </c>
      <c r="B14" s="530"/>
      <c r="C14" s="496">
        <v>0</v>
      </c>
      <c r="D14" s="497">
        <f t="shared" si="1"/>
        <v>0</v>
      </c>
      <c r="E14" s="496">
        <v>0</v>
      </c>
      <c r="F14" s="498">
        <f t="shared" si="2"/>
        <v>0</v>
      </c>
      <c r="G14" s="112"/>
      <c r="H14" s="503">
        <f t="shared" si="5"/>
        <v>46</v>
      </c>
      <c r="I14" s="530"/>
      <c r="J14" s="496">
        <v>0</v>
      </c>
      <c r="K14" s="497">
        <f t="shared" si="3"/>
        <v>0</v>
      </c>
      <c r="L14" s="496">
        <v>0</v>
      </c>
      <c r="M14" s="498">
        <f t="shared" si="4"/>
        <v>0</v>
      </c>
    </row>
    <row r="15" spans="1:13" x14ac:dyDescent="0.2">
      <c r="A15" s="503">
        <f t="shared" si="0"/>
        <v>11</v>
      </c>
      <c r="B15" s="530"/>
      <c r="C15" s="496">
        <v>0</v>
      </c>
      <c r="D15" s="497">
        <f t="shared" si="1"/>
        <v>0</v>
      </c>
      <c r="E15" s="496">
        <v>0</v>
      </c>
      <c r="F15" s="498">
        <f t="shared" si="2"/>
        <v>0</v>
      </c>
      <c r="G15" s="112"/>
      <c r="H15" s="503">
        <f t="shared" si="5"/>
        <v>47</v>
      </c>
      <c r="I15" s="530"/>
      <c r="J15" s="496">
        <v>0</v>
      </c>
      <c r="K15" s="497">
        <f t="shared" si="3"/>
        <v>0</v>
      </c>
      <c r="L15" s="496">
        <v>0</v>
      </c>
      <c r="M15" s="498">
        <f t="shared" si="4"/>
        <v>0</v>
      </c>
    </row>
    <row r="16" spans="1:13" x14ac:dyDescent="0.2">
      <c r="A16" s="503">
        <f t="shared" si="0"/>
        <v>12</v>
      </c>
      <c r="B16" s="530"/>
      <c r="C16" s="496">
        <v>0</v>
      </c>
      <c r="D16" s="497">
        <f t="shared" si="1"/>
        <v>0</v>
      </c>
      <c r="E16" s="496">
        <v>0</v>
      </c>
      <c r="F16" s="498">
        <f t="shared" si="2"/>
        <v>0</v>
      </c>
      <c r="G16" s="112"/>
      <c r="H16" s="503">
        <f t="shared" si="5"/>
        <v>48</v>
      </c>
      <c r="I16" s="530"/>
      <c r="J16" s="496">
        <v>0</v>
      </c>
      <c r="K16" s="497">
        <f t="shared" si="3"/>
        <v>0</v>
      </c>
      <c r="L16" s="496">
        <v>0</v>
      </c>
      <c r="M16" s="498">
        <f t="shared" si="4"/>
        <v>0</v>
      </c>
    </row>
    <row r="17" spans="1:13" x14ac:dyDescent="0.2">
      <c r="A17" s="503">
        <f t="shared" si="0"/>
        <v>13</v>
      </c>
      <c r="B17" s="530"/>
      <c r="C17" s="496">
        <v>0</v>
      </c>
      <c r="D17" s="497">
        <f t="shared" si="1"/>
        <v>0</v>
      </c>
      <c r="E17" s="496">
        <v>0</v>
      </c>
      <c r="F17" s="498">
        <f t="shared" si="2"/>
        <v>0</v>
      </c>
      <c r="G17" s="112"/>
      <c r="H17" s="503">
        <f t="shared" si="5"/>
        <v>49</v>
      </c>
      <c r="I17" s="530"/>
      <c r="J17" s="496">
        <v>0</v>
      </c>
      <c r="K17" s="497">
        <f t="shared" si="3"/>
        <v>0</v>
      </c>
      <c r="L17" s="496">
        <v>0</v>
      </c>
      <c r="M17" s="498">
        <f t="shared" si="4"/>
        <v>0</v>
      </c>
    </row>
    <row r="18" spans="1:13" x14ac:dyDescent="0.2">
      <c r="A18" s="503">
        <f t="shared" si="0"/>
        <v>14</v>
      </c>
      <c r="B18" s="530"/>
      <c r="C18" s="496">
        <v>0</v>
      </c>
      <c r="D18" s="497">
        <f t="shared" si="1"/>
        <v>0</v>
      </c>
      <c r="E18" s="496">
        <v>0</v>
      </c>
      <c r="F18" s="498">
        <f t="shared" si="2"/>
        <v>0</v>
      </c>
      <c r="G18" s="112"/>
      <c r="H18" s="503">
        <f t="shared" si="5"/>
        <v>50</v>
      </c>
      <c r="I18" s="530"/>
      <c r="J18" s="496">
        <v>0</v>
      </c>
      <c r="K18" s="497">
        <f t="shared" si="3"/>
        <v>0</v>
      </c>
      <c r="L18" s="496">
        <v>0</v>
      </c>
      <c r="M18" s="498">
        <f t="shared" si="4"/>
        <v>0</v>
      </c>
    </row>
    <row r="19" spans="1:13" x14ac:dyDescent="0.2">
      <c r="A19" s="503">
        <f t="shared" si="0"/>
        <v>15</v>
      </c>
      <c r="B19" s="530"/>
      <c r="C19" s="496">
        <v>0</v>
      </c>
      <c r="D19" s="497">
        <f t="shared" si="1"/>
        <v>0</v>
      </c>
      <c r="E19" s="496">
        <v>0</v>
      </c>
      <c r="F19" s="498">
        <f t="shared" si="2"/>
        <v>0</v>
      </c>
      <c r="G19" s="112"/>
      <c r="H19" s="503">
        <f t="shared" si="5"/>
        <v>51</v>
      </c>
      <c r="I19" s="530"/>
      <c r="J19" s="496">
        <v>0</v>
      </c>
      <c r="K19" s="497">
        <f t="shared" si="3"/>
        <v>0</v>
      </c>
      <c r="L19" s="496">
        <v>0</v>
      </c>
      <c r="M19" s="498">
        <f t="shared" si="4"/>
        <v>0</v>
      </c>
    </row>
    <row r="20" spans="1:13" x14ac:dyDescent="0.2">
      <c r="A20" s="503">
        <f t="shared" si="0"/>
        <v>16</v>
      </c>
      <c r="B20" s="530"/>
      <c r="C20" s="496">
        <v>0</v>
      </c>
      <c r="D20" s="497">
        <f t="shared" si="1"/>
        <v>0</v>
      </c>
      <c r="E20" s="496">
        <v>0</v>
      </c>
      <c r="F20" s="498">
        <f t="shared" si="2"/>
        <v>0</v>
      </c>
      <c r="G20" s="112"/>
      <c r="H20" s="503">
        <f t="shared" si="5"/>
        <v>52</v>
      </c>
      <c r="I20" s="530"/>
      <c r="J20" s="496">
        <v>0</v>
      </c>
      <c r="K20" s="497">
        <f t="shared" si="3"/>
        <v>0</v>
      </c>
      <c r="L20" s="496">
        <v>0</v>
      </c>
      <c r="M20" s="498">
        <f t="shared" si="4"/>
        <v>0</v>
      </c>
    </row>
    <row r="21" spans="1:13" x14ac:dyDescent="0.2">
      <c r="A21" s="503">
        <f t="shared" si="0"/>
        <v>17</v>
      </c>
      <c r="B21" s="530"/>
      <c r="C21" s="496">
        <v>0</v>
      </c>
      <c r="D21" s="497">
        <f t="shared" si="1"/>
        <v>0</v>
      </c>
      <c r="E21" s="496">
        <v>0</v>
      </c>
      <c r="F21" s="498">
        <f t="shared" si="2"/>
        <v>0</v>
      </c>
      <c r="G21" s="507"/>
      <c r="H21" s="503">
        <f t="shared" si="5"/>
        <v>53</v>
      </c>
      <c r="I21" s="530"/>
      <c r="J21" s="496">
        <v>0</v>
      </c>
      <c r="K21" s="497">
        <f t="shared" si="3"/>
        <v>0</v>
      </c>
      <c r="L21" s="496">
        <v>0</v>
      </c>
      <c r="M21" s="498">
        <f t="shared" si="4"/>
        <v>0</v>
      </c>
    </row>
    <row r="22" spans="1:13" x14ac:dyDescent="0.2">
      <c r="A22" s="503">
        <f t="shared" si="0"/>
        <v>18</v>
      </c>
      <c r="B22" s="530"/>
      <c r="C22" s="496">
        <v>0</v>
      </c>
      <c r="D22" s="497">
        <f t="shared" si="1"/>
        <v>0</v>
      </c>
      <c r="E22" s="496">
        <v>0</v>
      </c>
      <c r="F22" s="498">
        <f t="shared" si="2"/>
        <v>0</v>
      </c>
      <c r="G22" s="507"/>
      <c r="H22" s="503">
        <f t="shared" si="5"/>
        <v>54</v>
      </c>
      <c r="I22" s="530"/>
      <c r="J22" s="496">
        <v>0</v>
      </c>
      <c r="K22" s="497">
        <f t="shared" si="3"/>
        <v>0</v>
      </c>
      <c r="L22" s="496">
        <v>0</v>
      </c>
      <c r="M22" s="498">
        <f t="shared" si="4"/>
        <v>0</v>
      </c>
    </row>
    <row r="23" spans="1:13" x14ac:dyDescent="0.2">
      <c r="A23" s="503">
        <f t="shared" si="0"/>
        <v>19</v>
      </c>
      <c r="B23" s="530"/>
      <c r="C23" s="496">
        <v>0</v>
      </c>
      <c r="D23" s="497">
        <f t="shared" si="1"/>
        <v>0</v>
      </c>
      <c r="E23" s="496">
        <v>0</v>
      </c>
      <c r="F23" s="498">
        <f t="shared" si="2"/>
        <v>0</v>
      </c>
      <c r="G23" s="507"/>
      <c r="H23" s="503">
        <f t="shared" si="5"/>
        <v>55</v>
      </c>
      <c r="I23" s="530"/>
      <c r="J23" s="496">
        <v>0</v>
      </c>
      <c r="K23" s="497">
        <f t="shared" si="3"/>
        <v>0</v>
      </c>
      <c r="L23" s="496">
        <v>0</v>
      </c>
      <c r="M23" s="498">
        <f t="shared" si="4"/>
        <v>0</v>
      </c>
    </row>
    <row r="24" spans="1:13" x14ac:dyDescent="0.2">
      <c r="A24" s="503">
        <f t="shared" si="0"/>
        <v>20</v>
      </c>
      <c r="B24" s="530"/>
      <c r="C24" s="496">
        <v>0</v>
      </c>
      <c r="D24" s="497">
        <f t="shared" si="1"/>
        <v>0</v>
      </c>
      <c r="E24" s="496">
        <v>0</v>
      </c>
      <c r="F24" s="498">
        <f t="shared" si="2"/>
        <v>0</v>
      </c>
      <c r="G24" s="112"/>
      <c r="H24" s="503">
        <f t="shared" si="5"/>
        <v>56</v>
      </c>
      <c r="I24" s="530"/>
      <c r="J24" s="496">
        <v>0</v>
      </c>
      <c r="K24" s="497">
        <f t="shared" si="3"/>
        <v>0</v>
      </c>
      <c r="L24" s="496">
        <v>0</v>
      </c>
      <c r="M24" s="498">
        <f t="shared" si="4"/>
        <v>0</v>
      </c>
    </row>
    <row r="25" spans="1:13" x14ac:dyDescent="0.2">
      <c r="A25" s="503">
        <f t="shared" si="0"/>
        <v>21</v>
      </c>
      <c r="B25" s="530"/>
      <c r="C25" s="496">
        <v>0</v>
      </c>
      <c r="D25" s="497">
        <f t="shared" si="1"/>
        <v>0</v>
      </c>
      <c r="E25" s="496">
        <v>0</v>
      </c>
      <c r="F25" s="498">
        <f t="shared" si="2"/>
        <v>0</v>
      </c>
      <c r="G25" s="112"/>
      <c r="H25" s="503">
        <f t="shared" si="5"/>
        <v>57</v>
      </c>
      <c r="I25" s="530"/>
      <c r="J25" s="496">
        <v>0</v>
      </c>
      <c r="K25" s="497">
        <f t="shared" si="3"/>
        <v>0</v>
      </c>
      <c r="L25" s="496">
        <v>0</v>
      </c>
      <c r="M25" s="498">
        <f t="shared" si="4"/>
        <v>0</v>
      </c>
    </row>
    <row r="26" spans="1:13" x14ac:dyDescent="0.2">
      <c r="A26" s="503">
        <f t="shared" si="0"/>
        <v>22</v>
      </c>
      <c r="B26" s="530"/>
      <c r="C26" s="496">
        <v>0</v>
      </c>
      <c r="D26" s="497">
        <f t="shared" si="1"/>
        <v>0</v>
      </c>
      <c r="E26" s="496">
        <v>0</v>
      </c>
      <c r="F26" s="498">
        <f t="shared" si="2"/>
        <v>0</v>
      </c>
      <c r="G26" s="112"/>
      <c r="H26" s="503">
        <f t="shared" si="5"/>
        <v>58</v>
      </c>
      <c r="I26" s="530"/>
      <c r="J26" s="496">
        <v>0</v>
      </c>
      <c r="K26" s="497">
        <f t="shared" si="3"/>
        <v>0</v>
      </c>
      <c r="L26" s="496">
        <v>0</v>
      </c>
      <c r="M26" s="498">
        <f t="shared" si="4"/>
        <v>0</v>
      </c>
    </row>
    <row r="27" spans="1:13" x14ac:dyDescent="0.2">
      <c r="A27" s="503">
        <f t="shared" si="0"/>
        <v>23</v>
      </c>
      <c r="B27" s="530"/>
      <c r="C27" s="496">
        <v>0</v>
      </c>
      <c r="D27" s="497">
        <f t="shared" si="1"/>
        <v>0</v>
      </c>
      <c r="E27" s="496">
        <v>0</v>
      </c>
      <c r="F27" s="498">
        <f t="shared" si="2"/>
        <v>0</v>
      </c>
      <c r="G27" s="112"/>
      <c r="H27" s="503">
        <f t="shared" si="5"/>
        <v>59</v>
      </c>
      <c r="I27" s="530"/>
      <c r="J27" s="496">
        <v>0</v>
      </c>
      <c r="K27" s="497">
        <f t="shared" si="3"/>
        <v>0</v>
      </c>
      <c r="L27" s="496">
        <v>0</v>
      </c>
      <c r="M27" s="498">
        <f t="shared" si="4"/>
        <v>0</v>
      </c>
    </row>
    <row r="28" spans="1:13" x14ac:dyDescent="0.2">
      <c r="A28" s="503">
        <f t="shared" si="0"/>
        <v>24</v>
      </c>
      <c r="B28" s="530"/>
      <c r="C28" s="496">
        <v>0</v>
      </c>
      <c r="D28" s="497">
        <f t="shared" si="1"/>
        <v>0</v>
      </c>
      <c r="E28" s="496">
        <v>0</v>
      </c>
      <c r="F28" s="498">
        <f t="shared" si="2"/>
        <v>0</v>
      </c>
      <c r="G28" s="112"/>
      <c r="H28" s="503">
        <f t="shared" si="5"/>
        <v>60</v>
      </c>
      <c r="I28" s="530"/>
      <c r="J28" s="496">
        <v>0</v>
      </c>
      <c r="K28" s="497">
        <f t="shared" si="3"/>
        <v>0</v>
      </c>
      <c r="L28" s="496">
        <v>0</v>
      </c>
      <c r="M28" s="498">
        <f t="shared" si="4"/>
        <v>0</v>
      </c>
    </row>
    <row r="29" spans="1:13" x14ac:dyDescent="0.2">
      <c r="A29" s="503">
        <f t="shared" si="0"/>
        <v>25</v>
      </c>
      <c r="B29" s="530"/>
      <c r="C29" s="496">
        <v>0</v>
      </c>
      <c r="D29" s="497">
        <f t="shared" si="1"/>
        <v>0</v>
      </c>
      <c r="E29" s="496">
        <v>0</v>
      </c>
      <c r="F29" s="498">
        <f t="shared" si="2"/>
        <v>0</v>
      </c>
      <c r="G29" s="112"/>
      <c r="H29" s="503">
        <f t="shared" si="5"/>
        <v>61</v>
      </c>
      <c r="I29" s="530"/>
      <c r="J29" s="496">
        <v>0</v>
      </c>
      <c r="K29" s="497">
        <f t="shared" si="3"/>
        <v>0</v>
      </c>
      <c r="L29" s="496">
        <v>0</v>
      </c>
      <c r="M29" s="498">
        <f t="shared" si="4"/>
        <v>0</v>
      </c>
    </row>
    <row r="30" spans="1:13" x14ac:dyDescent="0.2">
      <c r="A30" s="503">
        <f t="shared" si="0"/>
        <v>26</v>
      </c>
      <c r="B30" s="530"/>
      <c r="C30" s="496">
        <v>0</v>
      </c>
      <c r="D30" s="497">
        <f t="shared" si="1"/>
        <v>0</v>
      </c>
      <c r="E30" s="496">
        <v>0</v>
      </c>
      <c r="F30" s="498">
        <f t="shared" si="2"/>
        <v>0</v>
      </c>
      <c r="G30" s="112"/>
      <c r="H30" s="503">
        <f t="shared" si="5"/>
        <v>62</v>
      </c>
      <c r="I30" s="530"/>
      <c r="J30" s="496">
        <v>0</v>
      </c>
      <c r="K30" s="497">
        <f t="shared" si="3"/>
        <v>0</v>
      </c>
      <c r="L30" s="496">
        <v>0</v>
      </c>
      <c r="M30" s="498">
        <f t="shared" si="4"/>
        <v>0</v>
      </c>
    </row>
    <row r="31" spans="1:13" x14ac:dyDescent="0.2">
      <c r="A31" s="503">
        <f t="shared" si="0"/>
        <v>27</v>
      </c>
      <c r="B31" s="530"/>
      <c r="C31" s="496">
        <v>0</v>
      </c>
      <c r="D31" s="497">
        <f t="shared" si="1"/>
        <v>0</v>
      </c>
      <c r="E31" s="496">
        <v>0</v>
      </c>
      <c r="F31" s="498">
        <f t="shared" si="2"/>
        <v>0</v>
      </c>
      <c r="G31" s="112"/>
      <c r="H31" s="503">
        <f t="shared" si="5"/>
        <v>63</v>
      </c>
      <c r="I31" s="530"/>
      <c r="J31" s="496">
        <v>0</v>
      </c>
      <c r="K31" s="497">
        <f t="shared" si="3"/>
        <v>0</v>
      </c>
      <c r="L31" s="496">
        <v>0</v>
      </c>
      <c r="M31" s="498">
        <f t="shared" si="4"/>
        <v>0</v>
      </c>
    </row>
    <row r="32" spans="1:13" x14ac:dyDescent="0.2">
      <c r="A32" s="503">
        <f t="shared" si="0"/>
        <v>28</v>
      </c>
      <c r="B32" s="530"/>
      <c r="C32" s="496">
        <v>0</v>
      </c>
      <c r="D32" s="497">
        <f t="shared" si="1"/>
        <v>0</v>
      </c>
      <c r="E32" s="496">
        <v>0</v>
      </c>
      <c r="F32" s="498">
        <f t="shared" si="2"/>
        <v>0</v>
      </c>
      <c r="G32" s="112"/>
      <c r="H32" s="503">
        <f t="shared" si="5"/>
        <v>64</v>
      </c>
      <c r="I32" s="530"/>
      <c r="J32" s="496">
        <v>0</v>
      </c>
      <c r="K32" s="497">
        <f t="shared" si="3"/>
        <v>0</v>
      </c>
      <c r="L32" s="496">
        <v>0</v>
      </c>
      <c r="M32" s="498">
        <f t="shared" si="4"/>
        <v>0</v>
      </c>
    </row>
    <row r="33" spans="1:13" x14ac:dyDescent="0.2">
      <c r="A33" s="503">
        <f t="shared" si="0"/>
        <v>29</v>
      </c>
      <c r="B33" s="530"/>
      <c r="C33" s="496">
        <v>0</v>
      </c>
      <c r="D33" s="497">
        <f t="shared" si="1"/>
        <v>0</v>
      </c>
      <c r="E33" s="496">
        <v>0</v>
      </c>
      <c r="F33" s="498">
        <f t="shared" si="2"/>
        <v>0</v>
      </c>
      <c r="G33" s="112"/>
      <c r="H33" s="503">
        <f t="shared" si="5"/>
        <v>65</v>
      </c>
      <c r="I33" s="530"/>
      <c r="J33" s="496">
        <v>0</v>
      </c>
      <c r="K33" s="497">
        <f t="shared" si="3"/>
        <v>0</v>
      </c>
      <c r="L33" s="496">
        <v>0</v>
      </c>
      <c r="M33" s="498">
        <f t="shared" si="4"/>
        <v>0</v>
      </c>
    </row>
    <row r="34" spans="1:13" x14ac:dyDescent="0.2">
      <c r="A34" s="503">
        <f t="shared" si="0"/>
        <v>30</v>
      </c>
      <c r="B34" s="530"/>
      <c r="C34" s="496">
        <v>0</v>
      </c>
      <c r="D34" s="497">
        <f t="shared" si="1"/>
        <v>0</v>
      </c>
      <c r="E34" s="496">
        <v>0</v>
      </c>
      <c r="F34" s="498">
        <f t="shared" si="2"/>
        <v>0</v>
      </c>
      <c r="G34" s="112"/>
      <c r="H34" s="503">
        <f t="shared" si="5"/>
        <v>66</v>
      </c>
      <c r="I34" s="530"/>
      <c r="J34" s="496">
        <v>0</v>
      </c>
      <c r="K34" s="497">
        <f t="shared" si="3"/>
        <v>0</v>
      </c>
      <c r="L34" s="496">
        <v>0</v>
      </c>
      <c r="M34" s="498">
        <f t="shared" si="4"/>
        <v>0</v>
      </c>
    </row>
    <row r="35" spans="1:13" x14ac:dyDescent="0.2">
      <c r="A35" s="503">
        <f t="shared" si="0"/>
        <v>31</v>
      </c>
      <c r="B35" s="530"/>
      <c r="C35" s="496">
        <v>0</v>
      </c>
      <c r="D35" s="497">
        <f t="shared" si="1"/>
        <v>0</v>
      </c>
      <c r="E35" s="496">
        <v>0</v>
      </c>
      <c r="F35" s="498">
        <f t="shared" si="2"/>
        <v>0</v>
      </c>
      <c r="G35" s="112"/>
      <c r="H35" s="503">
        <f t="shared" si="5"/>
        <v>67</v>
      </c>
      <c r="I35" s="530"/>
      <c r="J35" s="496">
        <v>0</v>
      </c>
      <c r="K35" s="497">
        <f t="shared" si="3"/>
        <v>0</v>
      </c>
      <c r="L35" s="496">
        <v>0</v>
      </c>
      <c r="M35" s="498">
        <f t="shared" si="4"/>
        <v>0</v>
      </c>
    </row>
    <row r="36" spans="1:13" x14ac:dyDescent="0.2">
      <c r="A36" s="503">
        <f t="shared" si="0"/>
        <v>32</v>
      </c>
      <c r="B36" s="530"/>
      <c r="C36" s="496">
        <v>0</v>
      </c>
      <c r="D36" s="497">
        <f t="shared" si="1"/>
        <v>0</v>
      </c>
      <c r="E36" s="496">
        <v>0</v>
      </c>
      <c r="F36" s="498">
        <f t="shared" si="2"/>
        <v>0</v>
      </c>
      <c r="G36" s="112"/>
      <c r="H36" s="503">
        <f t="shared" si="5"/>
        <v>68</v>
      </c>
      <c r="I36" s="530"/>
      <c r="J36" s="496">
        <v>0</v>
      </c>
      <c r="K36" s="497">
        <f t="shared" si="3"/>
        <v>0</v>
      </c>
      <c r="L36" s="496">
        <v>0</v>
      </c>
      <c r="M36" s="498">
        <f t="shared" si="4"/>
        <v>0</v>
      </c>
    </row>
    <row r="37" spans="1:13" x14ac:dyDescent="0.2">
      <c r="A37" s="503">
        <f t="shared" si="0"/>
        <v>33</v>
      </c>
      <c r="B37" s="530"/>
      <c r="C37" s="496">
        <v>0</v>
      </c>
      <c r="D37" s="497">
        <f t="shared" si="1"/>
        <v>0</v>
      </c>
      <c r="E37" s="496">
        <v>0</v>
      </c>
      <c r="F37" s="498">
        <f t="shared" si="2"/>
        <v>0</v>
      </c>
      <c r="G37" s="112"/>
      <c r="H37" s="503">
        <f t="shared" si="5"/>
        <v>69</v>
      </c>
      <c r="I37" s="530"/>
      <c r="J37" s="496">
        <v>0</v>
      </c>
      <c r="K37" s="497">
        <f t="shared" si="3"/>
        <v>0</v>
      </c>
      <c r="L37" s="496">
        <v>0</v>
      </c>
      <c r="M37" s="498">
        <f t="shared" si="4"/>
        <v>0</v>
      </c>
    </row>
    <row r="38" spans="1:13" x14ac:dyDescent="0.2">
      <c r="A38" s="503">
        <f t="shared" si="0"/>
        <v>34</v>
      </c>
      <c r="B38" s="530"/>
      <c r="C38" s="496">
        <v>0</v>
      </c>
      <c r="D38" s="497">
        <f t="shared" si="1"/>
        <v>0</v>
      </c>
      <c r="E38" s="496">
        <v>0</v>
      </c>
      <c r="F38" s="498">
        <f t="shared" si="2"/>
        <v>0</v>
      </c>
      <c r="G38" s="112"/>
      <c r="H38" s="503">
        <f t="shared" si="5"/>
        <v>70</v>
      </c>
      <c r="I38" s="530"/>
      <c r="J38" s="496">
        <v>0</v>
      </c>
      <c r="K38" s="497">
        <f t="shared" si="3"/>
        <v>0</v>
      </c>
      <c r="L38" s="496">
        <v>0</v>
      </c>
      <c r="M38" s="498">
        <f t="shared" si="4"/>
        <v>0</v>
      </c>
    </row>
    <row r="39" spans="1:13" x14ac:dyDescent="0.2">
      <c r="A39" s="503">
        <f t="shared" si="0"/>
        <v>35</v>
      </c>
      <c r="B39" s="530"/>
      <c r="C39" s="496">
        <v>0</v>
      </c>
      <c r="D39" s="497">
        <f t="shared" si="1"/>
        <v>0</v>
      </c>
      <c r="E39" s="496">
        <v>0</v>
      </c>
      <c r="F39" s="498">
        <f t="shared" si="2"/>
        <v>0</v>
      </c>
      <c r="G39" s="112"/>
      <c r="H39" s="503">
        <f t="shared" si="5"/>
        <v>71</v>
      </c>
      <c r="I39" s="530"/>
      <c r="J39" s="496">
        <v>0</v>
      </c>
      <c r="K39" s="497">
        <f t="shared" si="3"/>
        <v>0</v>
      </c>
      <c r="L39" s="496">
        <v>0</v>
      </c>
      <c r="M39" s="498">
        <f t="shared" si="4"/>
        <v>0</v>
      </c>
    </row>
    <row r="40" spans="1:13" x14ac:dyDescent="0.2">
      <c r="A40" s="503">
        <f t="shared" si="0"/>
        <v>36</v>
      </c>
      <c r="B40" s="530"/>
      <c r="C40" s="496">
        <v>0</v>
      </c>
      <c r="D40" s="497">
        <f t="shared" si="1"/>
        <v>0</v>
      </c>
      <c r="E40" s="496">
        <v>0</v>
      </c>
      <c r="F40" s="498">
        <f t="shared" si="2"/>
        <v>0</v>
      </c>
      <c r="G40" s="112"/>
      <c r="H40" s="503">
        <f t="shared" si="5"/>
        <v>72</v>
      </c>
      <c r="I40" s="530"/>
      <c r="J40" s="496">
        <v>0</v>
      </c>
      <c r="K40" s="497">
        <f t="shared" si="3"/>
        <v>0</v>
      </c>
      <c r="L40" s="496">
        <v>0</v>
      </c>
      <c r="M40" s="498">
        <f t="shared" si="4"/>
        <v>0</v>
      </c>
    </row>
    <row r="41" spans="1:13" ht="15.75" thickBot="1" x14ac:dyDescent="0.25">
      <c r="A41" s="503">
        <f t="shared" si="0"/>
        <v>37</v>
      </c>
      <c r="B41" s="530"/>
      <c r="C41" s="496">
        <v>0</v>
      </c>
      <c r="D41" s="497">
        <f t="shared" si="1"/>
        <v>0</v>
      </c>
      <c r="E41" s="496">
        <v>0</v>
      </c>
      <c r="F41" s="498">
        <f t="shared" si="2"/>
        <v>0</v>
      </c>
      <c r="G41" s="112"/>
      <c r="H41" s="503">
        <f t="shared" si="5"/>
        <v>73</v>
      </c>
      <c r="I41" s="530"/>
      <c r="J41" s="496">
        <v>0</v>
      </c>
      <c r="K41" s="497">
        <f t="shared" si="3"/>
        <v>0</v>
      </c>
      <c r="L41" s="496">
        <v>0</v>
      </c>
      <c r="M41" s="498">
        <f t="shared" si="4"/>
        <v>0</v>
      </c>
    </row>
    <row r="42" spans="1:13" ht="16.5" thickTop="1" thickBot="1" x14ac:dyDescent="0.25">
      <c r="A42" s="508" t="s">
        <v>7</v>
      </c>
      <c r="B42" s="527"/>
      <c r="C42" s="509">
        <f>SUM(C5:C41)</f>
        <v>0</v>
      </c>
      <c r="D42" s="509">
        <f>SUM(D5:D41)</f>
        <v>0</v>
      </c>
      <c r="E42" s="509">
        <f>SUM(E5:E41)</f>
        <v>0</v>
      </c>
      <c r="F42" s="510">
        <f>SUM(F5:F41)</f>
        <v>0</v>
      </c>
      <c r="G42" s="147"/>
      <c r="H42" s="508" t="s">
        <v>7</v>
      </c>
      <c r="I42" s="527"/>
      <c r="J42" s="509">
        <f>SUM(J5:J41)</f>
        <v>0</v>
      </c>
      <c r="K42" s="509">
        <f>SUM(K5:K41)</f>
        <v>0</v>
      </c>
      <c r="L42" s="509">
        <f>SUM(L5:L41)</f>
        <v>0</v>
      </c>
      <c r="M42" s="510">
        <f>SUM(M5:M41)</f>
        <v>0</v>
      </c>
    </row>
    <row r="43" spans="1:13" ht="15.75" thickTop="1" x14ac:dyDescent="0.2"/>
  </sheetData>
  <mergeCells count="2">
    <mergeCell ref="A2:C2"/>
    <mergeCell ref="H2:J2"/>
  </mergeCells>
  <phoneticPr fontId="0" type="noConversion"/>
  <printOptions horizontalCentered="1"/>
  <pageMargins left="0.55118110236220474"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view="pageBreakPreview" zoomScale="75" zoomScaleNormal="75" workbookViewId="0">
      <selection activeCell="C3" sqref="C3"/>
    </sheetView>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9.5546875" customWidth="1"/>
    <col min="10" max="10" width="17.21875" bestFit="1" customWidth="1"/>
  </cols>
  <sheetData>
    <row r="1" spans="1:9" ht="19.5" thickTop="1" thickBot="1" x14ac:dyDescent="0.25">
      <c r="A1" s="721" t="s">
        <v>55</v>
      </c>
      <c r="B1" s="421"/>
      <c r="C1" s="421"/>
      <c r="D1" s="421"/>
      <c r="E1" s="421"/>
      <c r="F1" s="421"/>
      <c r="G1" s="421"/>
      <c r="H1" s="421"/>
      <c r="I1" s="422"/>
    </row>
    <row r="2" spans="1:9" ht="16.5" thickTop="1" x14ac:dyDescent="0.2">
      <c r="A2" s="486" t="s">
        <v>273</v>
      </c>
      <c r="B2" s="423"/>
      <c r="C2" s="423"/>
      <c r="D2" s="423"/>
      <c r="E2" s="423"/>
      <c r="F2" s="513" t="s">
        <v>274</v>
      </c>
      <c r="G2" s="423"/>
    </row>
    <row r="3" spans="1:9" ht="16.5" thickBot="1" x14ac:dyDescent="0.25">
      <c r="A3" s="898" t="s">
        <v>39</v>
      </c>
      <c r="B3" s="899"/>
      <c r="C3" s="717">
        <f>'Input Data'!$D$20</f>
        <v>0</v>
      </c>
      <c r="D3" s="424"/>
      <c r="E3" s="424"/>
      <c r="F3" s="424"/>
      <c r="G3" s="704" t="s">
        <v>197</v>
      </c>
      <c r="H3" s="716">
        <v>0</v>
      </c>
      <c r="I3" s="425"/>
    </row>
    <row r="4" spans="1:9" ht="16.5" thickTop="1" thickBot="1" x14ac:dyDescent="0.25">
      <c r="A4" s="426"/>
      <c r="B4" s="427"/>
      <c r="C4" s="428"/>
      <c r="D4" s="428"/>
      <c r="E4" s="428"/>
      <c r="F4" s="428"/>
      <c r="G4" s="429"/>
      <c r="H4" s="429"/>
      <c r="I4" s="430"/>
    </row>
    <row r="5" spans="1:9" ht="15.75" thickTop="1" x14ac:dyDescent="0.2">
      <c r="A5" s="431" t="s">
        <v>56</v>
      </c>
      <c r="B5" s="432"/>
      <c r="C5" s="432"/>
      <c r="D5" s="432"/>
      <c r="E5" s="432"/>
      <c r="F5" s="432"/>
      <c r="G5" s="432"/>
      <c r="H5" s="432"/>
      <c r="I5" s="433"/>
    </row>
    <row r="6" spans="1:9" ht="30" x14ac:dyDescent="0.2">
      <c r="A6" s="434" t="s">
        <v>57</v>
      </c>
      <c r="B6" s="435" t="s">
        <v>49</v>
      </c>
      <c r="C6" s="435" t="s">
        <v>30</v>
      </c>
      <c r="D6" s="435" t="s">
        <v>58</v>
      </c>
      <c r="E6" s="435" t="s">
        <v>59</v>
      </c>
      <c r="F6" s="435" t="s">
        <v>60</v>
      </c>
      <c r="G6" s="435" t="s">
        <v>276</v>
      </c>
      <c r="H6" s="435" t="s">
        <v>5</v>
      </c>
      <c r="I6" s="437" t="s">
        <v>52</v>
      </c>
    </row>
    <row r="7" spans="1:9" x14ac:dyDescent="0.2">
      <c r="A7" s="438"/>
      <c r="B7" s="439"/>
      <c r="C7" s="439"/>
      <c r="D7" s="439"/>
      <c r="E7" s="439"/>
      <c r="F7" s="439"/>
      <c r="G7" s="524">
        <f>F7-2</f>
        <v>-2</v>
      </c>
      <c r="H7" s="439"/>
      <c r="I7" s="440">
        <f t="shared" ref="I7:I16" si="0">G7*H7</f>
        <v>0</v>
      </c>
    </row>
    <row r="8" spans="1:9" x14ac:dyDescent="0.2">
      <c r="A8" s="441"/>
      <c r="B8" s="442"/>
      <c r="C8" s="442"/>
      <c r="D8" s="442"/>
      <c r="E8" s="442"/>
      <c r="F8" s="442"/>
      <c r="G8" s="524">
        <f t="shared" ref="G8:G16" si="1">F8-2</f>
        <v>-2</v>
      </c>
      <c r="H8" s="442"/>
      <c r="I8" s="443">
        <f t="shared" si="0"/>
        <v>0</v>
      </c>
    </row>
    <row r="9" spans="1:9" x14ac:dyDescent="0.2">
      <c r="A9" s="441"/>
      <c r="B9" s="442"/>
      <c r="C9" s="442"/>
      <c r="D9" s="442"/>
      <c r="E9" s="442"/>
      <c r="F9" s="442"/>
      <c r="G9" s="524">
        <f t="shared" si="1"/>
        <v>-2</v>
      </c>
      <c r="H9" s="442"/>
      <c r="I9" s="443">
        <f t="shared" si="0"/>
        <v>0</v>
      </c>
    </row>
    <row r="10" spans="1:9" x14ac:dyDescent="0.2">
      <c r="A10" s="441"/>
      <c r="B10" s="442"/>
      <c r="C10" s="442"/>
      <c r="D10" s="442"/>
      <c r="E10" s="442"/>
      <c r="F10" s="442"/>
      <c r="G10" s="524">
        <f t="shared" si="1"/>
        <v>-2</v>
      </c>
      <c r="H10" s="442"/>
      <c r="I10" s="443">
        <f t="shared" si="0"/>
        <v>0</v>
      </c>
    </row>
    <row r="11" spans="1:9" x14ac:dyDescent="0.2">
      <c r="A11" s="441"/>
      <c r="B11" s="442"/>
      <c r="C11" s="442"/>
      <c r="D11" s="442"/>
      <c r="E11" s="442"/>
      <c r="F11" s="442"/>
      <c r="G11" s="524">
        <f t="shared" si="1"/>
        <v>-2</v>
      </c>
      <c r="H11" s="442"/>
      <c r="I11" s="443">
        <f t="shared" si="0"/>
        <v>0</v>
      </c>
    </row>
    <row r="12" spans="1:9" x14ac:dyDescent="0.2">
      <c r="A12" s="441"/>
      <c r="B12" s="442"/>
      <c r="C12" s="442"/>
      <c r="D12" s="442"/>
      <c r="E12" s="442"/>
      <c r="F12" s="442"/>
      <c r="G12" s="524">
        <f t="shared" si="1"/>
        <v>-2</v>
      </c>
      <c r="H12" s="442"/>
      <c r="I12" s="443">
        <f t="shared" si="0"/>
        <v>0</v>
      </c>
    </row>
    <row r="13" spans="1:9" x14ac:dyDescent="0.2">
      <c r="A13" s="441"/>
      <c r="B13" s="442"/>
      <c r="C13" s="442"/>
      <c r="D13" s="442"/>
      <c r="E13" s="442"/>
      <c r="F13" s="442"/>
      <c r="G13" s="524">
        <f t="shared" si="1"/>
        <v>-2</v>
      </c>
      <c r="H13" s="442"/>
      <c r="I13" s="443">
        <f t="shared" si="0"/>
        <v>0</v>
      </c>
    </row>
    <row r="14" spans="1:9" x14ac:dyDescent="0.2">
      <c r="A14" s="441"/>
      <c r="B14" s="442"/>
      <c r="C14" s="442"/>
      <c r="D14" s="442"/>
      <c r="E14" s="442"/>
      <c r="F14" s="442"/>
      <c r="G14" s="524">
        <f t="shared" si="1"/>
        <v>-2</v>
      </c>
      <c r="H14" s="442"/>
      <c r="I14" s="443">
        <f t="shared" si="0"/>
        <v>0</v>
      </c>
    </row>
    <row r="15" spans="1:9" x14ac:dyDescent="0.2">
      <c r="A15" s="441"/>
      <c r="B15" s="442"/>
      <c r="C15" s="442"/>
      <c r="D15" s="442"/>
      <c r="E15" s="442"/>
      <c r="F15" s="442"/>
      <c r="G15" s="524">
        <f t="shared" si="1"/>
        <v>-2</v>
      </c>
      <c r="H15" s="442"/>
      <c r="I15" s="443">
        <f t="shared" si="0"/>
        <v>0</v>
      </c>
    </row>
    <row r="16" spans="1:9" ht="15.75" thickBot="1" x14ac:dyDescent="0.25">
      <c r="A16" s="444"/>
      <c r="B16" s="445"/>
      <c r="C16" s="445"/>
      <c r="D16" s="445"/>
      <c r="E16" s="445"/>
      <c r="F16" s="445"/>
      <c r="G16" s="524">
        <f t="shared" si="1"/>
        <v>-2</v>
      </c>
      <c r="H16" s="445"/>
      <c r="I16" s="446">
        <f t="shared" si="0"/>
        <v>0</v>
      </c>
    </row>
    <row r="17" spans="1:9" ht="15.75" thickBot="1" x14ac:dyDescent="0.25">
      <c r="A17" s="447"/>
      <c r="B17" s="448"/>
      <c r="C17" s="448"/>
      <c r="D17" s="448"/>
      <c r="E17" s="448"/>
      <c r="F17" s="448"/>
      <c r="G17" s="448"/>
      <c r="H17" s="449" t="s">
        <v>255</v>
      </c>
      <c r="I17" s="450">
        <f>SUM(I7:I16)</f>
        <v>0</v>
      </c>
    </row>
    <row r="18" spans="1:9" ht="16.5" thickTop="1" thickBot="1" x14ac:dyDescent="0.25">
      <c r="A18" s="518"/>
      <c r="B18" s="519"/>
      <c r="C18" s="519"/>
      <c r="D18" s="519"/>
      <c r="E18" s="519"/>
      <c r="F18" s="519"/>
      <c r="G18" s="519"/>
      <c r="H18" s="519"/>
      <c r="I18" s="520"/>
    </row>
    <row r="19" spans="1:9" ht="15.75" thickTop="1" x14ac:dyDescent="0.2">
      <c r="A19" s="515" t="s">
        <v>267</v>
      </c>
      <c r="B19" s="516"/>
      <c r="C19" s="516"/>
      <c r="D19" s="516"/>
      <c r="E19" s="516"/>
      <c r="F19" s="516"/>
      <c r="G19" s="516"/>
      <c r="H19" s="516"/>
      <c r="I19" s="517"/>
    </row>
    <row r="20" spans="1:9" x14ac:dyDescent="0.2">
      <c r="A20" s="452" t="s">
        <v>61</v>
      </c>
      <c r="B20" s="453" t="s">
        <v>62</v>
      </c>
      <c r="C20" s="453"/>
      <c r="D20" s="453"/>
      <c r="E20" s="423"/>
      <c r="F20" s="423"/>
      <c r="G20" s="453" t="s">
        <v>63</v>
      </c>
      <c r="H20" s="423"/>
      <c r="I20" s="425"/>
    </row>
    <row r="21" spans="1:9" x14ac:dyDescent="0.2">
      <c r="A21" s="452" t="s">
        <v>45</v>
      </c>
      <c r="B21" s="453" t="s">
        <v>62</v>
      </c>
      <c r="C21" s="454"/>
      <c r="D21" s="454"/>
      <c r="E21" s="455"/>
      <c r="F21" s="423"/>
      <c r="G21" s="453" t="s">
        <v>63</v>
      </c>
      <c r="H21" s="455"/>
      <c r="I21" s="456"/>
    </row>
    <row r="22" spans="1:9" x14ac:dyDescent="0.2">
      <c r="A22" s="452" t="s">
        <v>47</v>
      </c>
      <c r="B22" s="453" t="s">
        <v>62</v>
      </c>
      <c r="C22" s="453"/>
      <c r="D22" s="453"/>
      <c r="E22" s="423"/>
      <c r="F22" s="423"/>
      <c r="G22" s="453" t="s">
        <v>63</v>
      </c>
      <c r="H22" s="423"/>
      <c r="I22" s="425"/>
    </row>
    <row r="23" spans="1:9" ht="45" x14ac:dyDescent="0.2">
      <c r="A23" s="434" t="s">
        <v>4</v>
      </c>
      <c r="B23" s="435" t="s">
        <v>49</v>
      </c>
      <c r="C23" s="435" t="s">
        <v>30</v>
      </c>
      <c r="D23" s="435" t="s">
        <v>64</v>
      </c>
      <c r="E23" s="435" t="s">
        <v>65</v>
      </c>
      <c r="F23" s="435" t="s">
        <v>263</v>
      </c>
      <c r="G23" s="435" t="s">
        <v>66</v>
      </c>
      <c r="H23" s="435" t="s">
        <v>5</v>
      </c>
      <c r="I23" s="437" t="s">
        <v>52</v>
      </c>
    </row>
    <row r="24" spans="1:9" x14ac:dyDescent="0.2">
      <c r="A24" s="438"/>
      <c r="B24" s="439"/>
      <c r="C24" s="439"/>
      <c r="D24" s="439"/>
      <c r="E24" s="439"/>
      <c r="F24" s="439"/>
      <c r="G24" s="439"/>
      <c r="H24" s="439"/>
      <c r="I24" s="440">
        <f>G24*H24+F24</f>
        <v>0</v>
      </c>
    </row>
    <row r="25" spans="1:9" x14ac:dyDescent="0.2">
      <c r="A25" s="441"/>
      <c r="B25" s="442"/>
      <c r="C25" s="442"/>
      <c r="D25" s="442"/>
      <c r="E25" s="442"/>
      <c r="F25" s="442"/>
      <c r="G25" s="442"/>
      <c r="H25" s="442"/>
      <c r="I25" s="440">
        <f t="shared" ref="I25:I33" si="2">G25*H25+F25</f>
        <v>0</v>
      </c>
    </row>
    <row r="26" spans="1:9" x14ac:dyDescent="0.2">
      <c r="A26" s="441"/>
      <c r="B26" s="442"/>
      <c r="C26" s="442"/>
      <c r="D26" s="442"/>
      <c r="E26" s="442"/>
      <c r="F26" s="442"/>
      <c r="G26" s="442"/>
      <c r="H26" s="442"/>
      <c r="I26" s="440">
        <f t="shared" si="2"/>
        <v>0</v>
      </c>
    </row>
    <row r="27" spans="1:9" x14ac:dyDescent="0.2">
      <c r="A27" s="441"/>
      <c r="B27" s="442"/>
      <c r="C27" s="442"/>
      <c r="D27" s="442"/>
      <c r="E27" s="442"/>
      <c r="F27" s="442"/>
      <c r="G27" s="442"/>
      <c r="H27" s="442"/>
      <c r="I27" s="440">
        <f t="shared" si="2"/>
        <v>0</v>
      </c>
    </row>
    <row r="28" spans="1:9" x14ac:dyDescent="0.2">
      <c r="A28" s="441"/>
      <c r="B28" s="442"/>
      <c r="C28" s="442"/>
      <c r="D28" s="442"/>
      <c r="E28" s="442"/>
      <c r="F28" s="442"/>
      <c r="G28" s="442"/>
      <c r="H28" s="442"/>
      <c r="I28" s="440">
        <f t="shared" si="2"/>
        <v>0</v>
      </c>
    </row>
    <row r="29" spans="1:9" x14ac:dyDescent="0.2">
      <c r="A29" s="441"/>
      <c r="B29" s="442"/>
      <c r="C29" s="442"/>
      <c r="D29" s="442"/>
      <c r="E29" s="442"/>
      <c r="F29" s="442"/>
      <c r="G29" s="442"/>
      <c r="H29" s="442"/>
      <c r="I29" s="440">
        <f t="shared" si="2"/>
        <v>0</v>
      </c>
    </row>
    <row r="30" spans="1:9" ht="15.75" customHeight="1" x14ac:dyDescent="0.2">
      <c r="A30" s="441"/>
      <c r="B30" s="442"/>
      <c r="C30" s="442"/>
      <c r="D30" s="442"/>
      <c r="E30" s="442"/>
      <c r="F30" s="442"/>
      <c r="G30" s="442"/>
      <c r="H30" s="442"/>
      <c r="I30" s="440">
        <f t="shared" si="2"/>
        <v>0</v>
      </c>
    </row>
    <row r="31" spans="1:9" x14ac:dyDescent="0.2">
      <c r="A31" s="441"/>
      <c r="B31" s="442"/>
      <c r="C31" s="442"/>
      <c r="D31" s="442"/>
      <c r="E31" s="442"/>
      <c r="F31" s="442"/>
      <c r="G31" s="442"/>
      <c r="H31" s="442"/>
      <c r="I31" s="440">
        <f t="shared" si="2"/>
        <v>0</v>
      </c>
    </row>
    <row r="32" spans="1:9" x14ac:dyDescent="0.2">
      <c r="A32" s="441"/>
      <c r="B32" s="442"/>
      <c r="C32" s="442"/>
      <c r="D32" s="442"/>
      <c r="E32" s="442"/>
      <c r="F32" s="442"/>
      <c r="G32" s="442"/>
      <c r="H32" s="442"/>
      <c r="I32" s="440">
        <f t="shared" si="2"/>
        <v>0</v>
      </c>
    </row>
    <row r="33" spans="1:9" ht="15.75" thickBot="1" x14ac:dyDescent="0.25">
      <c r="A33" s="444"/>
      <c r="B33" s="445"/>
      <c r="C33" s="445"/>
      <c r="D33" s="445"/>
      <c r="E33" s="445"/>
      <c r="F33" s="445"/>
      <c r="G33" s="445"/>
      <c r="H33" s="445"/>
      <c r="I33" s="484">
        <f t="shared" si="2"/>
        <v>0</v>
      </c>
    </row>
    <row r="34" spans="1:9" x14ac:dyDescent="0.2">
      <c r="A34" s="447"/>
      <c r="B34" s="448"/>
      <c r="C34" s="448"/>
      <c r="D34" s="448"/>
      <c r="E34" s="448"/>
      <c r="F34" s="448"/>
      <c r="G34" s="448"/>
      <c r="H34" s="449" t="s">
        <v>67</v>
      </c>
      <c r="I34" s="457">
        <f>SUM(I24:I33)</f>
        <v>0</v>
      </c>
    </row>
    <row r="35" spans="1:9" x14ac:dyDescent="0.2">
      <c r="A35" s="452"/>
      <c r="B35" s="458"/>
      <c r="C35" s="458"/>
      <c r="D35" s="458"/>
      <c r="E35" s="458"/>
      <c r="F35" s="458"/>
      <c r="G35" s="458"/>
      <c r="H35" s="458"/>
      <c r="I35" s="459"/>
    </row>
    <row r="36" spans="1:9" x14ac:dyDescent="0.2">
      <c r="A36" s="460" t="s">
        <v>68</v>
      </c>
      <c r="B36" s="432"/>
      <c r="C36" s="432"/>
      <c r="D36" s="432"/>
      <c r="E36" s="432"/>
      <c r="F36" s="432"/>
      <c r="G36" s="432"/>
      <c r="H36" s="432"/>
      <c r="I36" s="433"/>
    </row>
    <row r="37" spans="1:9" ht="30" x14ac:dyDescent="0.2">
      <c r="A37" s="434" t="s">
        <v>4</v>
      </c>
      <c r="B37" s="461" t="s">
        <v>49</v>
      </c>
      <c r="C37" s="462" t="s">
        <v>30</v>
      </c>
      <c r="D37" s="435" t="s">
        <v>69</v>
      </c>
      <c r="E37" s="435" t="s">
        <v>70</v>
      </c>
      <c r="F37" s="435"/>
      <c r="G37" s="435" t="s">
        <v>6</v>
      </c>
      <c r="H37" s="435" t="s">
        <v>11</v>
      </c>
      <c r="I37" s="437" t="s">
        <v>52</v>
      </c>
    </row>
    <row r="38" spans="1:9" x14ac:dyDescent="0.2">
      <c r="A38" s="438"/>
      <c r="B38" s="439"/>
      <c r="C38" s="439"/>
      <c r="D38" s="439"/>
      <c r="E38" s="439"/>
      <c r="F38" s="439"/>
      <c r="G38" s="439"/>
      <c r="H38" s="439"/>
      <c r="I38" s="463"/>
    </row>
    <row r="39" spans="1:9" x14ac:dyDescent="0.2">
      <c r="A39" s="441"/>
      <c r="B39" s="442"/>
      <c r="C39" s="442"/>
      <c r="D39" s="442"/>
      <c r="E39" s="442"/>
      <c r="F39" s="442"/>
      <c r="G39" s="442"/>
      <c r="H39" s="442"/>
      <c r="I39" s="464"/>
    </row>
    <row r="40" spans="1:9" x14ac:dyDescent="0.2">
      <c r="A40" s="441"/>
      <c r="B40" s="442"/>
      <c r="C40" s="442"/>
      <c r="D40" s="442"/>
      <c r="E40" s="442"/>
      <c r="F40" s="442"/>
      <c r="G40" s="442"/>
      <c r="H40" s="442"/>
      <c r="I40" s="464"/>
    </row>
    <row r="41" spans="1:9" x14ac:dyDescent="0.2">
      <c r="A41" s="441"/>
      <c r="B41" s="442"/>
      <c r="C41" s="442"/>
      <c r="D41" s="442"/>
      <c r="E41" s="442"/>
      <c r="F41" s="442"/>
      <c r="G41" s="442"/>
      <c r="H41" s="442"/>
      <c r="I41" s="464"/>
    </row>
    <row r="42" spans="1:9" x14ac:dyDescent="0.2">
      <c r="A42" s="441"/>
      <c r="B42" s="442"/>
      <c r="C42" s="442"/>
      <c r="D42" s="442"/>
      <c r="E42" s="442"/>
      <c r="F42" s="442"/>
      <c r="G42" s="442"/>
      <c r="H42" s="442"/>
      <c r="I42" s="464"/>
    </row>
    <row r="43" spans="1:9" x14ac:dyDescent="0.2">
      <c r="A43" s="441"/>
      <c r="B43" s="442"/>
      <c r="C43" s="442"/>
      <c r="D43" s="442"/>
      <c r="E43" s="442"/>
      <c r="F43" s="442"/>
      <c r="G43" s="442"/>
      <c r="H43" s="442"/>
      <c r="I43" s="464"/>
    </row>
    <row r="44" spans="1:9" x14ac:dyDescent="0.2">
      <c r="A44" s="441"/>
      <c r="B44" s="442"/>
      <c r="C44" s="442"/>
      <c r="D44" s="442"/>
      <c r="E44" s="442"/>
      <c r="F44" s="442"/>
      <c r="G44" s="442"/>
      <c r="H44" s="442"/>
      <c r="I44" s="464"/>
    </row>
    <row r="45" spans="1:9" ht="15.75" thickBot="1" x14ac:dyDescent="0.25">
      <c r="A45" s="444"/>
      <c r="B45" s="445"/>
      <c r="C45" s="445"/>
      <c r="D45" s="445"/>
      <c r="E45" s="445"/>
      <c r="F45" s="445"/>
      <c r="G45" s="445"/>
      <c r="H45" s="445"/>
      <c r="I45" s="465"/>
    </row>
    <row r="46" spans="1:9" x14ac:dyDescent="0.2">
      <c r="A46" s="447"/>
      <c r="B46" s="448"/>
      <c r="C46" s="448"/>
      <c r="D46" s="448"/>
      <c r="E46" s="448"/>
      <c r="F46" s="448"/>
      <c r="G46" s="448"/>
      <c r="H46" s="449" t="s">
        <v>71</v>
      </c>
      <c r="I46" s="457">
        <f>SUM(I38:I45)</f>
        <v>0</v>
      </c>
    </row>
    <row r="47" spans="1:9" x14ac:dyDescent="0.2">
      <c r="A47" s="451"/>
      <c r="B47" s="423"/>
      <c r="C47" s="423"/>
      <c r="D47" s="423"/>
      <c r="E47" s="423"/>
      <c r="F47" s="423"/>
      <c r="G47" s="423"/>
      <c r="H47" s="423"/>
      <c r="I47" s="425"/>
    </row>
    <row r="48" spans="1:9" x14ac:dyDescent="0.2">
      <c r="A48" s="460" t="s">
        <v>72</v>
      </c>
      <c r="B48" s="432"/>
      <c r="C48" s="432"/>
      <c r="D48" s="432"/>
      <c r="E48" s="432"/>
      <c r="F48" s="432"/>
      <c r="G48" s="432"/>
      <c r="H48" s="432"/>
      <c r="I48" s="433"/>
    </row>
    <row r="49" spans="1:9" ht="30" x14ac:dyDescent="0.2">
      <c r="A49" s="466" t="s">
        <v>4</v>
      </c>
      <c r="B49" s="461" t="s">
        <v>49</v>
      </c>
      <c r="C49" s="462" t="s">
        <v>30</v>
      </c>
      <c r="D49" s="436" t="s">
        <v>58</v>
      </c>
      <c r="E49" s="436" t="s">
        <v>59</v>
      </c>
      <c r="F49" s="436"/>
      <c r="G49" s="435" t="s">
        <v>73</v>
      </c>
      <c r="H49" s="435" t="s">
        <v>74</v>
      </c>
      <c r="I49" s="437" t="s">
        <v>52</v>
      </c>
    </row>
    <row r="50" spans="1:9" x14ac:dyDescent="0.2">
      <c r="A50" s="438"/>
      <c r="B50" s="467"/>
      <c r="C50" s="467"/>
      <c r="D50" s="439"/>
      <c r="E50" s="439"/>
      <c r="F50" s="439"/>
      <c r="G50" s="439"/>
      <c r="H50" s="439"/>
      <c r="I50" s="463"/>
    </row>
    <row r="51" spans="1:9" x14ac:dyDescent="0.2">
      <c r="A51" s="468"/>
      <c r="B51" s="469"/>
      <c r="C51" s="469"/>
      <c r="D51" s="442"/>
      <c r="E51" s="442"/>
      <c r="F51" s="442"/>
      <c r="G51" s="442"/>
      <c r="H51" s="442"/>
      <c r="I51" s="464"/>
    </row>
    <row r="52" spans="1:9" x14ac:dyDescent="0.2">
      <c r="A52" s="441"/>
      <c r="B52" s="469"/>
      <c r="C52" s="469"/>
      <c r="D52" s="442"/>
      <c r="E52" s="442"/>
      <c r="F52" s="442"/>
      <c r="G52" s="442"/>
      <c r="H52" s="442"/>
      <c r="I52" s="464"/>
    </row>
    <row r="53" spans="1:9" x14ac:dyDescent="0.2">
      <c r="A53" s="441"/>
      <c r="B53" s="469"/>
      <c r="C53" s="469"/>
      <c r="D53" s="442"/>
      <c r="E53" s="442"/>
      <c r="F53" s="442"/>
      <c r="G53" s="442"/>
      <c r="H53" s="442"/>
      <c r="I53" s="464"/>
    </row>
    <row r="54" spans="1:9" x14ac:dyDescent="0.2">
      <c r="A54" s="441"/>
      <c r="B54" s="469"/>
      <c r="C54" s="469"/>
      <c r="D54" s="442"/>
      <c r="E54" s="442"/>
      <c r="F54" s="442"/>
      <c r="G54" s="442"/>
      <c r="H54" s="442"/>
      <c r="I54" s="464"/>
    </row>
    <row r="55" spans="1:9" x14ac:dyDescent="0.2">
      <c r="A55" s="441"/>
      <c r="B55" s="469"/>
      <c r="C55" s="469"/>
      <c r="D55" s="442"/>
      <c r="E55" s="442"/>
      <c r="F55" s="442"/>
      <c r="G55" s="442"/>
      <c r="H55" s="442"/>
      <c r="I55" s="464"/>
    </row>
    <row r="56" spans="1:9" ht="15.75" thickBot="1" x14ac:dyDescent="0.25">
      <c r="A56" s="444"/>
      <c r="B56" s="470"/>
      <c r="C56" s="470"/>
      <c r="D56" s="445"/>
      <c r="E56" s="445"/>
      <c r="F56" s="445"/>
      <c r="G56" s="445"/>
      <c r="H56" s="445"/>
      <c r="I56" s="465"/>
    </row>
    <row r="57" spans="1:9" ht="15.75" thickBot="1" x14ac:dyDescent="0.25">
      <c r="A57" s="471"/>
      <c r="B57" s="472"/>
      <c r="C57" s="472"/>
      <c r="D57" s="472"/>
      <c r="E57" s="472"/>
      <c r="F57" s="472"/>
      <c r="G57" s="472"/>
      <c r="H57" s="473" t="s">
        <v>75</v>
      </c>
      <c r="I57" s="474">
        <f>SUM(I50:I56)</f>
        <v>0</v>
      </c>
    </row>
    <row r="58" spans="1:9" ht="16.5" thickTop="1" thickBot="1" x14ac:dyDescent="0.25">
      <c r="A58" s="475"/>
      <c r="B58" s="476"/>
      <c r="C58" s="476"/>
      <c r="D58" s="476"/>
      <c r="E58" s="900"/>
      <c r="F58" s="900"/>
      <c r="G58" s="901"/>
      <c r="H58" s="901"/>
      <c r="I58" s="477"/>
    </row>
    <row r="59" spans="1:9" ht="15.75" thickBot="1" x14ac:dyDescent="0.25">
      <c r="A59" s="452"/>
      <c r="B59" s="458"/>
      <c r="C59" s="458"/>
      <c r="D59" s="458"/>
      <c r="E59" s="458"/>
      <c r="F59" s="458"/>
      <c r="G59" s="458"/>
      <c r="H59" s="478" t="s">
        <v>257</v>
      </c>
      <c r="I59" s="479">
        <f>I46+I57+I34</f>
        <v>0</v>
      </c>
    </row>
    <row r="60" spans="1:9" ht="15.75" thickTop="1" x14ac:dyDescent="0.2">
      <c r="A60" s="452"/>
      <c r="B60" s="458"/>
      <c r="C60" s="458"/>
      <c r="D60" s="458"/>
      <c r="E60" s="458"/>
      <c r="F60" s="458"/>
      <c r="G60" s="458"/>
      <c r="H60" s="480"/>
      <c r="I60" s="521"/>
    </row>
    <row r="61" spans="1:9" ht="15.75" thickBot="1" x14ac:dyDescent="0.25">
      <c r="A61" s="481"/>
      <c r="B61" s="482"/>
      <c r="C61" s="482"/>
      <c r="D61" s="482"/>
      <c r="E61" s="482"/>
      <c r="F61" s="482"/>
      <c r="G61" s="482"/>
      <c r="H61" s="483"/>
      <c r="I61" s="474"/>
    </row>
    <row r="62" spans="1:9" ht="15.75" thickTop="1" x14ac:dyDescent="0.2"/>
  </sheetData>
  <mergeCells count="2">
    <mergeCell ref="A3:B3"/>
    <mergeCell ref="E58:H58"/>
  </mergeCells>
  <phoneticPr fontId="0"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view="pageBreakPreview" zoomScale="75" zoomScaleNormal="75" workbookViewId="0">
      <selection activeCell="D3" sqref="D3"/>
    </sheetView>
  </sheetViews>
  <sheetFormatPr defaultRowHeight="15" x14ac:dyDescent="0.2"/>
  <cols>
    <col min="1" max="1" width="34.5546875" customWidth="1"/>
    <col min="9" max="9" width="9.77734375" bestFit="1" customWidth="1"/>
  </cols>
  <sheetData>
    <row r="1" spans="1:9" ht="19.5" thickTop="1" thickBot="1" x14ac:dyDescent="0.25">
      <c r="A1" s="720" t="s">
        <v>76</v>
      </c>
      <c r="B1" s="234"/>
      <c r="C1" s="234"/>
      <c r="D1" s="234"/>
      <c r="E1" s="234"/>
      <c r="F1" s="234"/>
      <c r="G1" s="234"/>
      <c r="H1" s="400"/>
      <c r="I1" s="235"/>
    </row>
    <row r="2" spans="1:9" ht="24" customHeight="1" thickTop="1" x14ac:dyDescent="0.2">
      <c r="A2" s="486" t="s">
        <v>273</v>
      </c>
      <c r="B2" s="230"/>
      <c r="C2" s="230"/>
      <c r="D2" s="230"/>
      <c r="E2" s="513" t="s">
        <v>274</v>
      </c>
      <c r="F2" s="230"/>
      <c r="G2" s="230"/>
      <c r="H2" s="230"/>
      <c r="I2" s="401"/>
    </row>
    <row r="3" spans="1:9" ht="15.75" x14ac:dyDescent="0.2">
      <c r="A3" s="930" t="s">
        <v>39</v>
      </c>
      <c r="B3" s="931"/>
      <c r="C3" s="931"/>
      <c r="D3" s="717">
        <f>'Input Data'!$D$20</f>
        <v>0</v>
      </c>
      <c r="E3" s="110"/>
      <c r="F3" s="110"/>
      <c r="G3" s="705" t="s">
        <v>197</v>
      </c>
      <c r="H3" s="716">
        <v>0</v>
      </c>
      <c r="I3" s="50"/>
    </row>
    <row r="4" spans="1:9" ht="15.75" thickBot="1" x14ac:dyDescent="0.25">
      <c r="A4" s="321"/>
      <c r="B4" s="233"/>
      <c r="C4" s="233"/>
      <c r="D4" s="233"/>
      <c r="E4" s="233"/>
      <c r="F4" s="233"/>
      <c r="G4" s="233"/>
      <c r="H4" s="233"/>
      <c r="I4" s="238"/>
    </row>
    <row r="5" spans="1:9" ht="15.75" thickTop="1" x14ac:dyDescent="0.2">
      <c r="A5" s="402"/>
      <c r="B5" s="231"/>
      <c r="C5" s="231"/>
      <c r="D5" s="231"/>
      <c r="E5" s="231"/>
      <c r="F5" s="231"/>
      <c r="G5" s="231"/>
      <c r="H5" s="231"/>
      <c r="I5" s="232"/>
    </row>
    <row r="6" spans="1:9" x14ac:dyDescent="0.2">
      <c r="A6" s="322" t="s">
        <v>15</v>
      </c>
      <c r="B6" s="273"/>
      <c r="C6" s="273"/>
      <c r="D6" s="273"/>
      <c r="E6" s="273"/>
      <c r="F6" s="273"/>
      <c r="G6" s="273"/>
      <c r="H6" s="273"/>
      <c r="I6" s="274"/>
    </row>
    <row r="7" spans="1:9" ht="30" x14ac:dyDescent="0.2">
      <c r="A7" s="926" t="s">
        <v>77</v>
      </c>
      <c r="B7" s="927"/>
      <c r="C7" s="927"/>
      <c r="D7" s="927"/>
      <c r="E7" s="927"/>
      <c r="F7" s="921"/>
      <c r="G7" s="403" t="s">
        <v>18</v>
      </c>
      <c r="H7" s="403" t="s">
        <v>5</v>
      </c>
      <c r="I7" s="249" t="s">
        <v>52</v>
      </c>
    </row>
    <row r="8" spans="1:9" x14ac:dyDescent="0.2">
      <c r="A8" s="928"/>
      <c r="B8" s="929"/>
      <c r="C8" s="929"/>
      <c r="D8" s="929"/>
      <c r="E8" s="929"/>
      <c r="F8" s="923"/>
      <c r="G8" s="290"/>
      <c r="H8" s="404"/>
      <c r="I8" s="409">
        <f t="shared" ref="I8:I14" si="0">G8*H8</f>
        <v>0</v>
      </c>
    </row>
    <row r="9" spans="1:9" x14ac:dyDescent="0.2">
      <c r="A9" s="924"/>
      <c r="B9" s="925"/>
      <c r="C9" s="925"/>
      <c r="D9" s="925"/>
      <c r="E9" s="925"/>
      <c r="F9" s="915"/>
      <c r="G9" s="257"/>
      <c r="H9" s="405"/>
      <c r="I9" s="410">
        <f t="shared" si="0"/>
        <v>0</v>
      </c>
    </row>
    <row r="10" spans="1:9" x14ac:dyDescent="0.2">
      <c r="A10" s="924"/>
      <c r="B10" s="925"/>
      <c r="C10" s="925"/>
      <c r="D10" s="925"/>
      <c r="E10" s="925"/>
      <c r="F10" s="915"/>
      <c r="G10" s="257"/>
      <c r="H10" s="405"/>
      <c r="I10" s="410">
        <f t="shared" si="0"/>
        <v>0</v>
      </c>
    </row>
    <row r="11" spans="1:9" x14ac:dyDescent="0.2">
      <c r="A11" s="924"/>
      <c r="B11" s="925"/>
      <c r="C11" s="925"/>
      <c r="D11" s="925"/>
      <c r="E11" s="925"/>
      <c r="F11" s="915"/>
      <c r="G11" s="257"/>
      <c r="H11" s="405"/>
      <c r="I11" s="410">
        <f t="shared" si="0"/>
        <v>0</v>
      </c>
    </row>
    <row r="12" spans="1:9" x14ac:dyDescent="0.2">
      <c r="A12" s="924"/>
      <c r="B12" s="925"/>
      <c r="C12" s="925"/>
      <c r="D12" s="925"/>
      <c r="E12" s="925"/>
      <c r="F12" s="915"/>
      <c r="G12" s="257"/>
      <c r="H12" s="405"/>
      <c r="I12" s="410">
        <f t="shared" si="0"/>
        <v>0</v>
      </c>
    </row>
    <row r="13" spans="1:9" x14ac:dyDescent="0.2">
      <c r="A13" s="924"/>
      <c r="B13" s="925"/>
      <c r="C13" s="925"/>
      <c r="D13" s="925"/>
      <c r="E13" s="925"/>
      <c r="F13" s="915"/>
      <c r="G13" s="257"/>
      <c r="H13" s="405"/>
      <c r="I13" s="410">
        <f t="shared" si="0"/>
        <v>0</v>
      </c>
    </row>
    <row r="14" spans="1:9" ht="15.75" thickBot="1" x14ac:dyDescent="0.25">
      <c r="A14" s="918"/>
      <c r="B14" s="919"/>
      <c r="C14" s="919"/>
      <c r="D14" s="919"/>
      <c r="E14" s="919"/>
      <c r="F14" s="917"/>
      <c r="G14" s="263"/>
      <c r="H14" s="406"/>
      <c r="I14" s="411">
        <f t="shared" si="0"/>
        <v>0</v>
      </c>
    </row>
    <row r="15" spans="1:9" x14ac:dyDescent="0.2">
      <c r="A15" s="902" t="s">
        <v>268</v>
      </c>
      <c r="B15" s="903"/>
      <c r="C15" s="903"/>
      <c r="D15" s="903"/>
      <c r="E15" s="903"/>
      <c r="F15" s="903"/>
      <c r="G15" s="903"/>
      <c r="H15" s="904"/>
      <c r="I15" s="412">
        <f>SUM(I8:I14)</f>
        <v>0</v>
      </c>
    </row>
    <row r="16" spans="1:9" x14ac:dyDescent="0.2">
      <c r="A16" s="283"/>
      <c r="B16" s="284"/>
      <c r="C16" s="284"/>
      <c r="D16" s="284"/>
      <c r="E16" s="284"/>
      <c r="F16" s="284"/>
      <c r="G16" s="284"/>
      <c r="H16" s="284"/>
      <c r="I16" s="413"/>
    </row>
    <row r="17" spans="1:9" x14ac:dyDescent="0.2">
      <c r="A17" s="322" t="s">
        <v>16</v>
      </c>
      <c r="B17" s="243"/>
      <c r="C17" s="243"/>
      <c r="D17" s="243"/>
      <c r="E17" s="243"/>
      <c r="F17" s="243"/>
      <c r="G17" s="243"/>
      <c r="H17" s="243"/>
      <c r="I17" s="414"/>
    </row>
    <row r="18" spans="1:9" ht="30" x14ac:dyDescent="0.2">
      <c r="A18" s="926" t="s">
        <v>17</v>
      </c>
      <c r="B18" s="927"/>
      <c r="C18" s="927"/>
      <c r="D18" s="927"/>
      <c r="E18" s="921"/>
      <c r="F18" s="403" t="s">
        <v>18</v>
      </c>
      <c r="G18" s="403" t="s">
        <v>78</v>
      </c>
      <c r="H18" s="403" t="s">
        <v>5</v>
      </c>
      <c r="I18" s="415" t="s">
        <v>52</v>
      </c>
    </row>
    <row r="19" spans="1:9" x14ac:dyDescent="0.2">
      <c r="A19" s="928"/>
      <c r="B19" s="929"/>
      <c r="C19" s="929"/>
      <c r="D19" s="929"/>
      <c r="E19" s="923"/>
      <c r="F19" s="251"/>
      <c r="G19" s="251"/>
      <c r="H19" s="407"/>
      <c r="I19" s="416">
        <f t="shared" ref="I19:I27" si="1">F19*G19*H19</f>
        <v>0</v>
      </c>
    </row>
    <row r="20" spans="1:9" x14ac:dyDescent="0.2">
      <c r="A20" s="924"/>
      <c r="B20" s="925"/>
      <c r="C20" s="925"/>
      <c r="D20" s="925"/>
      <c r="E20" s="915"/>
      <c r="F20" s="257"/>
      <c r="G20" s="257"/>
      <c r="H20" s="405"/>
      <c r="I20" s="410">
        <f t="shared" si="1"/>
        <v>0</v>
      </c>
    </row>
    <row r="21" spans="1:9" x14ac:dyDescent="0.2">
      <c r="A21" s="924"/>
      <c r="B21" s="925"/>
      <c r="C21" s="925"/>
      <c r="D21" s="925"/>
      <c r="E21" s="915"/>
      <c r="F21" s="257"/>
      <c r="G21" s="257"/>
      <c r="H21" s="405"/>
      <c r="I21" s="410">
        <f t="shared" si="1"/>
        <v>0</v>
      </c>
    </row>
    <row r="22" spans="1:9" x14ac:dyDescent="0.2">
      <c r="A22" s="924"/>
      <c r="B22" s="925"/>
      <c r="C22" s="925"/>
      <c r="D22" s="925"/>
      <c r="E22" s="915"/>
      <c r="F22" s="257"/>
      <c r="G22" s="257"/>
      <c r="H22" s="405"/>
      <c r="I22" s="410">
        <f t="shared" si="1"/>
        <v>0</v>
      </c>
    </row>
    <row r="23" spans="1:9" x14ac:dyDescent="0.2">
      <c r="A23" s="924"/>
      <c r="B23" s="925"/>
      <c r="C23" s="925"/>
      <c r="D23" s="925"/>
      <c r="E23" s="915"/>
      <c r="F23" s="257"/>
      <c r="G23" s="257"/>
      <c r="H23" s="405"/>
      <c r="I23" s="410">
        <f t="shared" si="1"/>
        <v>0</v>
      </c>
    </row>
    <row r="24" spans="1:9" x14ac:dyDescent="0.2">
      <c r="A24" s="924"/>
      <c r="B24" s="925"/>
      <c r="C24" s="925"/>
      <c r="D24" s="925"/>
      <c r="E24" s="915"/>
      <c r="F24" s="257"/>
      <c r="G24" s="257"/>
      <c r="H24" s="405"/>
      <c r="I24" s="410">
        <f t="shared" si="1"/>
        <v>0</v>
      </c>
    </row>
    <row r="25" spans="1:9" x14ac:dyDescent="0.2">
      <c r="A25" s="924"/>
      <c r="B25" s="925"/>
      <c r="C25" s="925"/>
      <c r="D25" s="925"/>
      <c r="E25" s="915"/>
      <c r="F25" s="257"/>
      <c r="G25" s="257"/>
      <c r="H25" s="405"/>
      <c r="I25" s="410">
        <f t="shared" si="1"/>
        <v>0</v>
      </c>
    </row>
    <row r="26" spans="1:9" x14ac:dyDescent="0.2">
      <c r="A26" s="924"/>
      <c r="B26" s="925"/>
      <c r="C26" s="925"/>
      <c r="D26" s="925"/>
      <c r="E26" s="915"/>
      <c r="F26" s="257"/>
      <c r="G26" s="257"/>
      <c r="H26" s="405"/>
      <c r="I26" s="410">
        <f t="shared" si="1"/>
        <v>0</v>
      </c>
    </row>
    <row r="27" spans="1:9" ht="15.75" thickBot="1" x14ac:dyDescent="0.25">
      <c r="A27" s="918"/>
      <c r="B27" s="919"/>
      <c r="C27" s="919"/>
      <c r="D27" s="919"/>
      <c r="E27" s="917"/>
      <c r="F27" s="263"/>
      <c r="G27" s="263"/>
      <c r="H27" s="406"/>
      <c r="I27" s="411">
        <f t="shared" si="1"/>
        <v>0</v>
      </c>
    </row>
    <row r="28" spans="1:9" x14ac:dyDescent="0.2">
      <c r="A28" s="902" t="s">
        <v>269</v>
      </c>
      <c r="B28" s="903"/>
      <c r="C28" s="903"/>
      <c r="D28" s="903"/>
      <c r="E28" s="903"/>
      <c r="F28" s="903"/>
      <c r="G28" s="903"/>
      <c r="H28" s="904"/>
      <c r="I28" s="417">
        <f>SUM(I19:I27)</f>
        <v>0</v>
      </c>
    </row>
    <row r="29" spans="1:9" x14ac:dyDescent="0.2">
      <c r="A29" s="283"/>
      <c r="B29" s="284"/>
      <c r="C29" s="284"/>
      <c r="D29" s="284"/>
      <c r="E29" s="284"/>
      <c r="F29" s="284"/>
      <c r="G29" s="284"/>
      <c r="H29" s="284"/>
      <c r="I29" s="413"/>
    </row>
    <row r="30" spans="1:9" x14ac:dyDescent="0.2">
      <c r="A30" s="322" t="s">
        <v>79</v>
      </c>
      <c r="B30" s="243"/>
      <c r="C30" s="243"/>
      <c r="D30" s="243"/>
      <c r="E30" s="243"/>
      <c r="F30" s="243"/>
      <c r="G30" s="243"/>
      <c r="H30" s="243"/>
      <c r="I30" s="414"/>
    </row>
    <row r="31" spans="1:9" ht="45" x14ac:dyDescent="0.2">
      <c r="A31" s="926" t="s">
        <v>17</v>
      </c>
      <c r="B31" s="927"/>
      <c r="C31" s="927"/>
      <c r="D31" s="927"/>
      <c r="E31" s="927"/>
      <c r="F31" s="921"/>
      <c r="G31" s="246" t="s">
        <v>80</v>
      </c>
      <c r="H31" s="246" t="s">
        <v>5</v>
      </c>
      <c r="I31" s="415" t="s">
        <v>52</v>
      </c>
    </row>
    <row r="32" spans="1:9" x14ac:dyDescent="0.2">
      <c r="A32" s="928"/>
      <c r="B32" s="929"/>
      <c r="C32" s="929"/>
      <c r="D32" s="929"/>
      <c r="E32" s="929"/>
      <c r="F32" s="923"/>
      <c r="G32" s="251"/>
      <c r="H32" s="407"/>
      <c r="I32" s="416">
        <f t="shared" ref="I32:I38" si="2">G32*H32</f>
        <v>0</v>
      </c>
    </row>
    <row r="33" spans="1:9" x14ac:dyDescent="0.2">
      <c r="A33" s="924"/>
      <c r="B33" s="925"/>
      <c r="C33" s="925"/>
      <c r="D33" s="925"/>
      <c r="E33" s="925"/>
      <c r="F33" s="915"/>
      <c r="G33" s="257"/>
      <c r="H33" s="405"/>
      <c r="I33" s="410">
        <f t="shared" si="2"/>
        <v>0</v>
      </c>
    </row>
    <row r="34" spans="1:9" x14ac:dyDescent="0.2">
      <c r="A34" s="924"/>
      <c r="B34" s="925"/>
      <c r="C34" s="925"/>
      <c r="D34" s="925"/>
      <c r="E34" s="925"/>
      <c r="F34" s="915"/>
      <c r="G34" s="257"/>
      <c r="H34" s="405"/>
      <c r="I34" s="410">
        <f t="shared" si="2"/>
        <v>0</v>
      </c>
    </row>
    <row r="35" spans="1:9" x14ac:dyDescent="0.2">
      <c r="A35" s="924"/>
      <c r="B35" s="925"/>
      <c r="C35" s="925"/>
      <c r="D35" s="925"/>
      <c r="E35" s="925"/>
      <c r="F35" s="915"/>
      <c r="G35" s="257"/>
      <c r="H35" s="405"/>
      <c r="I35" s="410">
        <f t="shared" si="2"/>
        <v>0</v>
      </c>
    </row>
    <row r="36" spans="1:9" x14ac:dyDescent="0.2">
      <c r="A36" s="924"/>
      <c r="B36" s="925"/>
      <c r="C36" s="925"/>
      <c r="D36" s="925"/>
      <c r="E36" s="925"/>
      <c r="F36" s="915"/>
      <c r="G36" s="257"/>
      <c r="H36" s="405"/>
      <c r="I36" s="410">
        <f t="shared" si="2"/>
        <v>0</v>
      </c>
    </row>
    <row r="37" spans="1:9" x14ac:dyDescent="0.2">
      <c r="A37" s="924"/>
      <c r="B37" s="925"/>
      <c r="C37" s="925"/>
      <c r="D37" s="925"/>
      <c r="E37" s="925"/>
      <c r="F37" s="915"/>
      <c r="G37" s="257"/>
      <c r="H37" s="405"/>
      <c r="I37" s="410">
        <f t="shared" si="2"/>
        <v>0</v>
      </c>
    </row>
    <row r="38" spans="1:9" ht="15.75" thickBot="1" x14ac:dyDescent="0.25">
      <c r="A38" s="918"/>
      <c r="B38" s="919"/>
      <c r="C38" s="919"/>
      <c r="D38" s="919"/>
      <c r="E38" s="919"/>
      <c r="F38" s="917"/>
      <c r="G38" s="263"/>
      <c r="H38" s="406"/>
      <c r="I38" s="411">
        <f t="shared" si="2"/>
        <v>0</v>
      </c>
    </row>
    <row r="39" spans="1:9" x14ac:dyDescent="0.2">
      <c r="A39" s="902" t="s">
        <v>270</v>
      </c>
      <c r="B39" s="903"/>
      <c r="C39" s="903"/>
      <c r="D39" s="903"/>
      <c r="E39" s="903"/>
      <c r="F39" s="903"/>
      <c r="G39" s="903"/>
      <c r="H39" s="904"/>
      <c r="I39" s="412">
        <f>SUM(I32:I38)</f>
        <v>0</v>
      </c>
    </row>
    <row r="40" spans="1:9" x14ac:dyDescent="0.2">
      <c r="A40" s="283"/>
      <c r="B40" s="284"/>
      <c r="C40" s="284"/>
      <c r="D40" s="284"/>
      <c r="E40" s="284"/>
      <c r="F40" s="284"/>
      <c r="G40" s="284"/>
      <c r="H40" s="284"/>
      <c r="I40" s="413"/>
    </row>
    <row r="41" spans="1:9" x14ac:dyDescent="0.2">
      <c r="A41" s="242" t="s">
        <v>81</v>
      </c>
      <c r="B41" s="408"/>
      <c r="C41" s="408"/>
      <c r="D41" s="408"/>
      <c r="E41" s="408"/>
      <c r="F41" s="408"/>
      <c r="G41" s="408"/>
      <c r="H41" s="408"/>
      <c r="I41" s="418"/>
    </row>
    <row r="42" spans="1:9" ht="30" x14ac:dyDescent="0.2">
      <c r="A42" s="302" t="s">
        <v>4</v>
      </c>
      <c r="B42" s="403" t="s">
        <v>12</v>
      </c>
      <c r="C42" s="246" t="s">
        <v>82</v>
      </c>
      <c r="D42" s="920" t="s">
        <v>83</v>
      </c>
      <c r="E42" s="921"/>
      <c r="F42" s="403" t="s">
        <v>13</v>
      </c>
      <c r="G42" s="403" t="s">
        <v>14</v>
      </c>
      <c r="H42" s="403" t="s">
        <v>5</v>
      </c>
      <c r="I42" s="415" t="s">
        <v>52</v>
      </c>
    </row>
    <row r="43" spans="1:9" x14ac:dyDescent="0.2">
      <c r="A43" s="250"/>
      <c r="B43" s="251"/>
      <c r="C43" s="251"/>
      <c r="D43" s="922"/>
      <c r="E43" s="923"/>
      <c r="F43" s="251"/>
      <c r="G43" s="251"/>
      <c r="H43" s="254"/>
      <c r="I43" s="416">
        <f t="shared" ref="I43:I55" si="3">C43*H43</f>
        <v>0</v>
      </c>
    </row>
    <row r="44" spans="1:9" x14ac:dyDescent="0.2">
      <c r="A44" s="256"/>
      <c r="B44" s="257"/>
      <c r="C44" s="257"/>
      <c r="D44" s="914"/>
      <c r="E44" s="915"/>
      <c r="F44" s="257"/>
      <c r="G44" s="257"/>
      <c r="H44" s="260"/>
      <c r="I44" s="410">
        <f t="shared" si="3"/>
        <v>0</v>
      </c>
    </row>
    <row r="45" spans="1:9" x14ac:dyDescent="0.2">
      <c r="A45" s="256"/>
      <c r="B45" s="257"/>
      <c r="C45" s="257"/>
      <c r="D45" s="914"/>
      <c r="E45" s="915"/>
      <c r="F45" s="257"/>
      <c r="G45" s="257"/>
      <c r="H45" s="260"/>
      <c r="I45" s="410">
        <f t="shared" si="3"/>
        <v>0</v>
      </c>
    </row>
    <row r="46" spans="1:9" x14ac:dyDescent="0.2">
      <c r="A46" s="256"/>
      <c r="B46" s="257"/>
      <c r="C46" s="257"/>
      <c r="D46" s="914"/>
      <c r="E46" s="915"/>
      <c r="F46" s="257"/>
      <c r="G46" s="257"/>
      <c r="H46" s="260"/>
      <c r="I46" s="410">
        <f t="shared" si="3"/>
        <v>0</v>
      </c>
    </row>
    <row r="47" spans="1:9" x14ac:dyDescent="0.2">
      <c r="A47" s="256"/>
      <c r="B47" s="257"/>
      <c r="C47" s="257"/>
      <c r="D47" s="914"/>
      <c r="E47" s="915"/>
      <c r="F47" s="257"/>
      <c r="G47" s="257"/>
      <c r="H47" s="260"/>
      <c r="I47" s="410">
        <f t="shared" si="3"/>
        <v>0</v>
      </c>
    </row>
    <row r="48" spans="1:9" x14ac:dyDescent="0.2">
      <c r="A48" s="256"/>
      <c r="B48" s="257"/>
      <c r="C48" s="257"/>
      <c r="D48" s="914"/>
      <c r="E48" s="915"/>
      <c r="F48" s="257"/>
      <c r="G48" s="257"/>
      <c r="H48" s="260"/>
      <c r="I48" s="410">
        <f t="shared" si="3"/>
        <v>0</v>
      </c>
    </row>
    <row r="49" spans="1:9" x14ac:dyDescent="0.2">
      <c r="A49" s="256"/>
      <c r="B49" s="257"/>
      <c r="C49" s="257"/>
      <c r="D49" s="914"/>
      <c r="E49" s="915"/>
      <c r="F49" s="257"/>
      <c r="G49" s="257"/>
      <c r="H49" s="260"/>
      <c r="I49" s="410">
        <f t="shared" si="3"/>
        <v>0</v>
      </c>
    </row>
    <row r="50" spans="1:9" x14ac:dyDescent="0.2">
      <c r="A50" s="256"/>
      <c r="B50" s="257"/>
      <c r="C50" s="257"/>
      <c r="D50" s="914"/>
      <c r="E50" s="915"/>
      <c r="F50" s="257"/>
      <c r="G50" s="257"/>
      <c r="H50" s="260"/>
      <c r="I50" s="410">
        <f t="shared" si="3"/>
        <v>0</v>
      </c>
    </row>
    <row r="51" spans="1:9" x14ac:dyDescent="0.2">
      <c r="A51" s="256"/>
      <c r="B51" s="257"/>
      <c r="C51" s="257"/>
      <c r="D51" s="914"/>
      <c r="E51" s="915"/>
      <c r="F51" s="257"/>
      <c r="G51" s="257"/>
      <c r="H51" s="260"/>
      <c r="I51" s="410">
        <f t="shared" si="3"/>
        <v>0</v>
      </c>
    </row>
    <row r="52" spans="1:9" x14ac:dyDescent="0.2">
      <c r="A52" s="256"/>
      <c r="B52" s="257"/>
      <c r="C52" s="257"/>
      <c r="D52" s="914"/>
      <c r="E52" s="915"/>
      <c r="F52" s="257"/>
      <c r="G52" s="257"/>
      <c r="H52" s="260"/>
      <c r="I52" s="410">
        <f t="shared" si="3"/>
        <v>0</v>
      </c>
    </row>
    <row r="53" spans="1:9" x14ac:dyDescent="0.2">
      <c r="A53" s="256"/>
      <c r="B53" s="257"/>
      <c r="C53" s="257"/>
      <c r="D53" s="914"/>
      <c r="E53" s="915"/>
      <c r="F53" s="257"/>
      <c r="G53" s="257"/>
      <c r="H53" s="260"/>
      <c r="I53" s="410">
        <f t="shared" si="3"/>
        <v>0</v>
      </c>
    </row>
    <row r="54" spans="1:9" x14ac:dyDescent="0.2">
      <c r="A54" s="256"/>
      <c r="B54" s="257"/>
      <c r="C54" s="257"/>
      <c r="D54" s="914"/>
      <c r="E54" s="915"/>
      <c r="F54" s="257"/>
      <c r="G54" s="257"/>
      <c r="H54" s="260"/>
      <c r="I54" s="410">
        <f t="shared" si="3"/>
        <v>0</v>
      </c>
    </row>
    <row r="55" spans="1:9" ht="15.75" thickBot="1" x14ac:dyDescent="0.25">
      <c r="A55" s="262"/>
      <c r="B55" s="263"/>
      <c r="C55" s="263"/>
      <c r="D55" s="916"/>
      <c r="E55" s="917"/>
      <c r="F55" s="263"/>
      <c r="G55" s="263"/>
      <c r="H55" s="266"/>
      <c r="I55" s="411">
        <f t="shared" si="3"/>
        <v>0</v>
      </c>
    </row>
    <row r="56" spans="1:9" x14ac:dyDescent="0.2">
      <c r="A56" s="902" t="s">
        <v>271</v>
      </c>
      <c r="B56" s="903"/>
      <c r="C56" s="903"/>
      <c r="D56" s="903"/>
      <c r="E56" s="903"/>
      <c r="F56" s="903"/>
      <c r="G56" s="903"/>
      <c r="H56" s="904"/>
      <c r="I56" s="412">
        <f>SUM(I43:I55)</f>
        <v>0</v>
      </c>
    </row>
    <row r="57" spans="1:9" ht="15.75" thickBot="1" x14ac:dyDescent="0.25">
      <c r="A57" s="283"/>
      <c r="B57" s="284"/>
      <c r="C57" s="284"/>
      <c r="D57" s="284"/>
      <c r="E57" s="284"/>
      <c r="F57" s="284"/>
      <c r="G57" s="284"/>
      <c r="H57" s="284"/>
      <c r="I57" s="419"/>
    </row>
    <row r="58" spans="1:9" ht="16.5" thickTop="1" thickBot="1" x14ac:dyDescent="0.25">
      <c r="A58" s="911"/>
      <c r="B58" s="912"/>
      <c r="C58" s="912"/>
      <c r="D58" s="912"/>
      <c r="E58" s="912"/>
      <c r="F58" s="912"/>
      <c r="G58" s="912"/>
      <c r="H58" s="913"/>
      <c r="I58" s="420"/>
    </row>
    <row r="59" spans="1:9" ht="15.75" thickTop="1" x14ac:dyDescent="0.2">
      <c r="A59" s="905" t="s">
        <v>250</v>
      </c>
      <c r="B59" s="906"/>
      <c r="C59" s="906"/>
      <c r="D59" s="906"/>
      <c r="E59" s="906"/>
      <c r="F59" s="906"/>
      <c r="G59" s="906"/>
      <c r="H59" s="907"/>
      <c r="I59" s="514">
        <f>I56+I39+I28+I15</f>
        <v>0</v>
      </c>
    </row>
    <row r="60" spans="1:9" ht="15.75" thickBot="1" x14ac:dyDescent="0.25">
      <c r="A60" s="908"/>
      <c r="B60" s="909"/>
      <c r="C60" s="909"/>
      <c r="D60" s="909"/>
      <c r="E60" s="909"/>
      <c r="F60" s="909"/>
      <c r="G60" s="909"/>
      <c r="H60" s="910"/>
      <c r="I60" s="319"/>
    </row>
    <row r="61" spans="1:9" ht="15.75" thickTop="1" x14ac:dyDescent="0.2"/>
  </sheetData>
  <mergeCells count="48">
    <mergeCell ref="A10:F10"/>
    <mergeCell ref="A11:F11"/>
    <mergeCell ref="A12:F12"/>
    <mergeCell ref="A13:F13"/>
    <mergeCell ref="A3:C3"/>
    <mergeCell ref="A7:F7"/>
    <mergeCell ref="A8:F8"/>
    <mergeCell ref="A9:F9"/>
    <mergeCell ref="A20:E20"/>
    <mergeCell ref="A21:E21"/>
    <mergeCell ref="A22:E22"/>
    <mergeCell ref="A23:E23"/>
    <mergeCell ref="A14:F14"/>
    <mergeCell ref="A15:H15"/>
    <mergeCell ref="A18:E18"/>
    <mergeCell ref="A19:E19"/>
    <mergeCell ref="A28:H28"/>
    <mergeCell ref="A31:F31"/>
    <mergeCell ref="A32:F32"/>
    <mergeCell ref="A33:F33"/>
    <mergeCell ref="A24:E24"/>
    <mergeCell ref="A25:E25"/>
    <mergeCell ref="A26:E26"/>
    <mergeCell ref="A27:E27"/>
    <mergeCell ref="A38:F38"/>
    <mergeCell ref="A39:H39"/>
    <mergeCell ref="D42:E42"/>
    <mergeCell ref="D43:E43"/>
    <mergeCell ref="A34:F34"/>
    <mergeCell ref="A35:F35"/>
    <mergeCell ref="A36:F36"/>
    <mergeCell ref="A37:F37"/>
    <mergeCell ref="D48:E48"/>
    <mergeCell ref="D49:E49"/>
    <mergeCell ref="D50:E50"/>
    <mergeCell ref="D51:E51"/>
    <mergeCell ref="D44:E44"/>
    <mergeCell ref="D45:E45"/>
    <mergeCell ref="D46:E46"/>
    <mergeCell ref="D47:E47"/>
    <mergeCell ref="A56:H56"/>
    <mergeCell ref="A59:H59"/>
    <mergeCell ref="A60:H60"/>
    <mergeCell ref="A58:H58"/>
    <mergeCell ref="D52:E52"/>
    <mergeCell ref="D53:E53"/>
    <mergeCell ref="D54:E54"/>
    <mergeCell ref="D55:E55"/>
  </mergeCells>
  <phoneticPr fontId="0"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view="pageBreakPreview" zoomScale="75" zoomScaleNormal="75" zoomScaleSheetLayoutView="75" workbookViewId="0">
      <selection activeCell="D3" sqref="D3"/>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8.33203125" customWidth="1"/>
    <col min="7" max="7" width="5.44140625" customWidth="1"/>
    <col min="8" max="8" width="9.5546875" bestFit="1" customWidth="1"/>
  </cols>
  <sheetData>
    <row r="1" spans="1:8" ht="19.5" thickTop="1" thickBot="1" x14ac:dyDescent="0.25">
      <c r="A1" s="719" t="s">
        <v>40</v>
      </c>
      <c r="B1" s="336"/>
      <c r="C1" s="336"/>
      <c r="D1" s="336"/>
      <c r="E1" s="336"/>
      <c r="F1" s="336"/>
      <c r="G1" s="336"/>
      <c r="H1" s="337"/>
    </row>
    <row r="2" spans="1:8" ht="16.5" thickTop="1" x14ac:dyDescent="0.2">
      <c r="A2" s="486" t="s">
        <v>273</v>
      </c>
      <c r="B2" s="338"/>
      <c r="C2" s="338"/>
      <c r="D2" s="338"/>
      <c r="E2" s="338"/>
      <c r="F2" s="338"/>
      <c r="G2" s="338"/>
      <c r="H2" s="339"/>
    </row>
    <row r="3" spans="1:8" x14ac:dyDescent="0.2">
      <c r="A3" s="340"/>
      <c r="B3" s="932" t="s">
        <v>39</v>
      </c>
      <c r="C3" s="932"/>
      <c r="D3" s="717">
        <f>'Input Data'!$D$20</f>
        <v>0</v>
      </c>
      <c r="E3" s="341" t="s">
        <v>197</v>
      </c>
      <c r="F3" s="716">
        <v>0</v>
      </c>
      <c r="G3" s="338"/>
      <c r="H3" s="339"/>
    </row>
    <row r="4" spans="1:8" x14ac:dyDescent="0.2">
      <c r="A4" s="342" t="s">
        <v>41</v>
      </c>
      <c r="B4" s="343" t="s">
        <v>4</v>
      </c>
      <c r="C4" s="338" t="s">
        <v>42</v>
      </c>
      <c r="D4" s="344" t="s">
        <v>41</v>
      </c>
      <c r="E4" s="343" t="s">
        <v>4</v>
      </c>
      <c r="F4" s="338" t="s">
        <v>42</v>
      </c>
      <c r="G4" s="338"/>
      <c r="H4" s="339"/>
    </row>
    <row r="5" spans="1:8" x14ac:dyDescent="0.2">
      <c r="A5" s="345" t="s">
        <v>43</v>
      </c>
      <c r="B5" s="346"/>
      <c r="C5" s="346"/>
      <c r="D5" s="341" t="s">
        <v>44</v>
      </c>
      <c r="E5" s="346"/>
      <c r="F5" s="933"/>
      <c r="G5" s="934"/>
      <c r="H5" s="935"/>
    </row>
    <row r="6" spans="1:8" x14ac:dyDescent="0.2">
      <c r="A6" s="345" t="s">
        <v>45</v>
      </c>
      <c r="B6" s="346"/>
      <c r="C6" s="346"/>
      <c r="D6" s="341" t="s">
        <v>46</v>
      </c>
      <c r="E6" s="347"/>
      <c r="F6" s="933"/>
      <c r="G6" s="934"/>
      <c r="H6" s="935"/>
    </row>
    <row r="7" spans="1:8" x14ac:dyDescent="0.2">
      <c r="A7" s="345" t="s">
        <v>47</v>
      </c>
      <c r="B7" s="347"/>
      <c r="C7" s="346"/>
      <c r="D7" s="341" t="s">
        <v>48</v>
      </c>
      <c r="E7" s="347"/>
      <c r="F7" s="933"/>
      <c r="G7" s="934"/>
      <c r="H7" s="935"/>
    </row>
    <row r="8" spans="1:8" ht="15.75" thickBot="1" x14ac:dyDescent="0.25">
      <c r="A8" s="348"/>
      <c r="B8" s="349"/>
      <c r="C8" s="349"/>
      <c r="D8" s="349"/>
      <c r="E8" s="349"/>
      <c r="F8" s="349"/>
      <c r="G8" s="349"/>
      <c r="H8" s="350"/>
    </row>
    <row r="9" spans="1:8" ht="15.75" thickTop="1" x14ac:dyDescent="0.2">
      <c r="A9" s="351" t="s">
        <v>178</v>
      </c>
      <c r="B9" s="352"/>
      <c r="C9" s="352"/>
      <c r="D9" s="352"/>
      <c r="E9" s="352"/>
      <c r="F9" s="352"/>
      <c r="G9" s="352"/>
      <c r="H9" s="353"/>
    </row>
    <row r="10" spans="1:8" ht="28.5" x14ac:dyDescent="0.2">
      <c r="A10" s="354" t="s">
        <v>4</v>
      </c>
      <c r="B10" s="355" t="s">
        <v>49</v>
      </c>
      <c r="C10" s="356" t="s">
        <v>30</v>
      </c>
      <c r="D10" s="356" t="s">
        <v>50</v>
      </c>
      <c r="E10" s="357" t="s">
        <v>51</v>
      </c>
      <c r="F10" s="356" t="s">
        <v>5</v>
      </c>
      <c r="G10" s="356" t="s">
        <v>10</v>
      </c>
      <c r="H10" s="358" t="s">
        <v>52</v>
      </c>
    </row>
    <row r="11" spans="1:8" x14ac:dyDescent="0.2">
      <c r="A11" s="359"/>
      <c r="B11" s="360"/>
      <c r="C11" s="361"/>
      <c r="D11" s="361"/>
      <c r="E11" s="361"/>
      <c r="F11" s="362"/>
      <c r="G11" s="361">
        <v>6</v>
      </c>
      <c r="H11" s="363">
        <f t="shared" ref="H11:H19" si="0">F11*G11</f>
        <v>0</v>
      </c>
    </row>
    <row r="12" spans="1:8" x14ac:dyDescent="0.2">
      <c r="A12" s="364"/>
      <c r="B12" s="365"/>
      <c r="C12" s="366"/>
      <c r="D12" s="366"/>
      <c r="E12" s="366"/>
      <c r="F12" s="367"/>
      <c r="G12" s="366"/>
      <c r="H12" s="368">
        <f t="shared" si="0"/>
        <v>0</v>
      </c>
    </row>
    <row r="13" spans="1:8" x14ac:dyDescent="0.2">
      <c r="A13" s="369"/>
      <c r="B13" s="365"/>
      <c r="C13" s="366"/>
      <c r="D13" s="366"/>
      <c r="E13" s="366"/>
      <c r="F13" s="367"/>
      <c r="G13" s="366"/>
      <c r="H13" s="368">
        <f t="shared" si="0"/>
        <v>0</v>
      </c>
    </row>
    <row r="14" spans="1:8" x14ac:dyDescent="0.2">
      <c r="A14" s="369"/>
      <c r="B14" s="365"/>
      <c r="C14" s="366"/>
      <c r="D14" s="366"/>
      <c r="E14" s="366"/>
      <c r="F14" s="367"/>
      <c r="G14" s="366"/>
      <c r="H14" s="368">
        <f t="shared" si="0"/>
        <v>0</v>
      </c>
    </row>
    <row r="15" spans="1:8" x14ac:dyDescent="0.2">
      <c r="A15" s="369"/>
      <c r="B15" s="365"/>
      <c r="C15" s="366"/>
      <c r="D15" s="366"/>
      <c r="E15" s="366"/>
      <c r="F15" s="367"/>
      <c r="G15" s="366"/>
      <c r="H15" s="368">
        <f t="shared" si="0"/>
        <v>0</v>
      </c>
    </row>
    <row r="16" spans="1:8" x14ac:dyDescent="0.2">
      <c r="A16" s="369"/>
      <c r="B16" s="365"/>
      <c r="C16" s="366"/>
      <c r="D16" s="366"/>
      <c r="E16" s="366"/>
      <c r="F16" s="367"/>
      <c r="G16" s="366"/>
      <c r="H16" s="368">
        <f t="shared" si="0"/>
        <v>0</v>
      </c>
    </row>
    <row r="17" spans="1:8" x14ac:dyDescent="0.2">
      <c r="A17" s="369"/>
      <c r="B17" s="365"/>
      <c r="C17" s="366"/>
      <c r="D17" s="366"/>
      <c r="E17" s="366"/>
      <c r="F17" s="367"/>
      <c r="G17" s="366"/>
      <c r="H17" s="368">
        <f t="shared" si="0"/>
        <v>0</v>
      </c>
    </row>
    <row r="18" spans="1:8" x14ac:dyDescent="0.2">
      <c r="A18" s="369"/>
      <c r="B18" s="365"/>
      <c r="C18" s="366"/>
      <c r="D18" s="366"/>
      <c r="E18" s="366"/>
      <c r="F18" s="367"/>
      <c r="G18" s="366"/>
      <c r="H18" s="368">
        <f t="shared" si="0"/>
        <v>0</v>
      </c>
    </row>
    <row r="19" spans="1:8" x14ac:dyDescent="0.2">
      <c r="A19" s="369"/>
      <c r="B19" s="365"/>
      <c r="C19" s="366"/>
      <c r="D19" s="366"/>
      <c r="E19" s="366"/>
      <c r="F19" s="367"/>
      <c r="G19" s="366"/>
      <c r="H19" s="368">
        <f t="shared" si="0"/>
        <v>0</v>
      </c>
    </row>
    <row r="20" spans="1:8" ht="15.75" thickBot="1" x14ac:dyDescent="0.25">
      <c r="A20" s="370"/>
      <c r="B20" s="371"/>
      <c r="C20" s="372"/>
      <c r="D20" s="372"/>
      <c r="E20" s="372"/>
      <c r="F20" s="373"/>
      <c r="G20" s="374" t="s">
        <v>53</v>
      </c>
      <c r="H20" s="375">
        <f>SUM(H11:H19)</f>
        <v>0</v>
      </c>
    </row>
    <row r="21" spans="1:8" x14ac:dyDescent="0.2">
      <c r="A21" s="376"/>
      <c r="B21" s="377"/>
      <c r="C21" s="377"/>
      <c r="D21" s="377"/>
      <c r="E21" s="377"/>
      <c r="F21" s="377"/>
      <c r="G21" s="374" t="s">
        <v>248</v>
      </c>
      <c r="H21" s="378">
        <f>H20</f>
        <v>0</v>
      </c>
    </row>
    <row r="22" spans="1:8" x14ac:dyDescent="0.2">
      <c r="A22" s="340"/>
      <c r="B22" s="338"/>
      <c r="C22" s="338"/>
      <c r="D22" s="338"/>
      <c r="E22" s="338"/>
      <c r="F22" s="338"/>
      <c r="G22" s="338"/>
      <c r="H22" s="339"/>
    </row>
    <row r="23" spans="1:8" x14ac:dyDescent="0.2">
      <c r="A23" s="340"/>
      <c r="B23" s="338"/>
      <c r="C23" s="338"/>
      <c r="D23" s="338"/>
      <c r="E23" s="338"/>
      <c r="F23" s="338"/>
      <c r="G23" s="338"/>
      <c r="H23" s="339"/>
    </row>
    <row r="24" spans="1:8" x14ac:dyDescent="0.2">
      <c r="A24" s="379" t="s">
        <v>137</v>
      </c>
      <c r="B24" s="352"/>
      <c r="C24" s="352"/>
      <c r="D24" s="352"/>
      <c r="E24" s="352" t="s">
        <v>136</v>
      </c>
      <c r="F24" s="352"/>
      <c r="G24" s="352"/>
      <c r="H24" s="353"/>
    </row>
    <row r="25" spans="1:8" ht="30" x14ac:dyDescent="0.2">
      <c r="A25" s="380" t="s">
        <v>4</v>
      </c>
      <c r="B25" s="381" t="s">
        <v>49</v>
      </c>
      <c r="C25" s="382" t="s">
        <v>30</v>
      </c>
      <c r="D25" s="382" t="s">
        <v>50</v>
      </c>
      <c r="E25" s="383" t="s">
        <v>51</v>
      </c>
      <c r="F25" s="382" t="s">
        <v>5</v>
      </c>
      <c r="G25" s="382" t="s">
        <v>10</v>
      </c>
      <c r="H25" s="384" t="s">
        <v>52</v>
      </c>
    </row>
    <row r="26" spans="1:8" x14ac:dyDescent="0.2">
      <c r="A26" s="359"/>
      <c r="B26" s="360"/>
      <c r="C26" s="361"/>
      <c r="D26" s="361"/>
      <c r="E26" s="361"/>
      <c r="F26" s="362"/>
      <c r="G26" s="361"/>
      <c r="H26" s="363">
        <f>F26*G26</f>
        <v>0</v>
      </c>
    </row>
    <row r="27" spans="1:8" x14ac:dyDescent="0.2">
      <c r="A27" s="364"/>
      <c r="B27" s="365"/>
      <c r="C27" s="366"/>
      <c r="D27" s="366"/>
      <c r="E27" s="366"/>
      <c r="F27" s="367"/>
      <c r="G27" s="366"/>
      <c r="H27" s="368">
        <f t="shared" ref="H27:H35" si="1">F27*G27</f>
        <v>0</v>
      </c>
    </row>
    <row r="28" spans="1:8" x14ac:dyDescent="0.2">
      <c r="A28" s="369"/>
      <c r="B28" s="365"/>
      <c r="C28" s="366"/>
      <c r="D28" s="366"/>
      <c r="E28" s="366"/>
      <c r="F28" s="367"/>
      <c r="G28" s="366"/>
      <c r="H28" s="368">
        <f t="shared" si="1"/>
        <v>0</v>
      </c>
    </row>
    <row r="29" spans="1:8" x14ac:dyDescent="0.2">
      <c r="A29" s="369"/>
      <c r="B29" s="365"/>
      <c r="C29" s="366"/>
      <c r="D29" s="366"/>
      <c r="E29" s="366"/>
      <c r="F29" s="367"/>
      <c r="G29" s="366"/>
      <c r="H29" s="368">
        <f t="shared" si="1"/>
        <v>0</v>
      </c>
    </row>
    <row r="30" spans="1:8" x14ac:dyDescent="0.2">
      <c r="A30" s="369"/>
      <c r="B30" s="365"/>
      <c r="C30" s="366"/>
      <c r="D30" s="366"/>
      <c r="E30" s="366"/>
      <c r="F30" s="367"/>
      <c r="G30" s="366"/>
      <c r="H30" s="368">
        <f t="shared" si="1"/>
        <v>0</v>
      </c>
    </row>
    <row r="31" spans="1:8" x14ac:dyDescent="0.2">
      <c r="A31" s="369"/>
      <c r="B31" s="365"/>
      <c r="C31" s="366"/>
      <c r="D31" s="366"/>
      <c r="E31" s="366"/>
      <c r="F31" s="367"/>
      <c r="G31" s="366"/>
      <c r="H31" s="368">
        <f t="shared" si="1"/>
        <v>0</v>
      </c>
    </row>
    <row r="32" spans="1:8" x14ac:dyDescent="0.2">
      <c r="A32" s="369"/>
      <c r="B32" s="365"/>
      <c r="C32" s="366"/>
      <c r="D32" s="366"/>
      <c r="E32" s="366"/>
      <c r="F32" s="367"/>
      <c r="G32" s="366"/>
      <c r="H32" s="368">
        <f t="shared" si="1"/>
        <v>0</v>
      </c>
    </row>
    <row r="33" spans="1:8" x14ac:dyDescent="0.2">
      <c r="A33" s="369"/>
      <c r="B33" s="365"/>
      <c r="C33" s="366"/>
      <c r="D33" s="366"/>
      <c r="E33" s="366"/>
      <c r="F33" s="367"/>
      <c r="G33" s="366"/>
      <c r="H33" s="368">
        <f t="shared" si="1"/>
        <v>0</v>
      </c>
    </row>
    <row r="34" spans="1:8" x14ac:dyDescent="0.2">
      <c r="A34" s="369"/>
      <c r="B34" s="365"/>
      <c r="C34" s="366"/>
      <c r="D34" s="366"/>
      <c r="E34" s="366"/>
      <c r="F34" s="367"/>
      <c r="G34" s="366"/>
      <c r="H34" s="368">
        <f t="shared" si="1"/>
        <v>0</v>
      </c>
    </row>
    <row r="35" spans="1:8" x14ac:dyDescent="0.2">
      <c r="A35" s="369"/>
      <c r="B35" s="365"/>
      <c r="C35" s="366"/>
      <c r="D35" s="366"/>
      <c r="E35" s="366"/>
      <c r="F35" s="367"/>
      <c r="G35" s="366"/>
      <c r="H35" s="368">
        <f t="shared" si="1"/>
        <v>0</v>
      </c>
    </row>
    <row r="36" spans="1:8" ht="15.75" thickBot="1" x14ac:dyDescent="0.25">
      <c r="A36" s="385"/>
      <c r="B36" s="386"/>
      <c r="C36" s="387"/>
      <c r="D36" s="387"/>
      <c r="E36" s="387"/>
      <c r="F36" s="388"/>
      <c r="G36" s="387"/>
      <c r="H36" s="375">
        <f>SUM(H26:H35)</f>
        <v>0</v>
      </c>
    </row>
    <row r="37" spans="1:8" ht="15.75" thickBot="1" x14ac:dyDescent="0.25">
      <c r="A37" s="376"/>
      <c r="B37" s="377"/>
      <c r="C37" s="377"/>
      <c r="D37" s="377"/>
      <c r="E37" s="377"/>
      <c r="F37" s="377"/>
      <c r="G37" s="374" t="s">
        <v>249</v>
      </c>
      <c r="H37" s="389">
        <f>SUM(H36)</f>
        <v>0</v>
      </c>
    </row>
    <row r="38" spans="1:8" ht="16.5" thickTop="1" thickBot="1" x14ac:dyDescent="0.25">
      <c r="A38" s="390"/>
      <c r="B38" s="391"/>
      <c r="C38" s="391"/>
      <c r="D38" s="391"/>
      <c r="E38" s="391"/>
      <c r="F38" s="391"/>
      <c r="G38" s="374"/>
      <c r="H38" s="392"/>
    </row>
    <row r="39" spans="1:8" x14ac:dyDescent="0.2">
      <c r="A39" s="390"/>
      <c r="B39" s="391"/>
      <c r="C39" s="391"/>
      <c r="D39" s="391"/>
      <c r="E39" s="391"/>
      <c r="F39" s="391"/>
      <c r="G39" s="393"/>
      <c r="H39" s="378"/>
    </row>
    <row r="40" spans="1:8" x14ac:dyDescent="0.2">
      <c r="A40" s="340"/>
      <c r="B40" s="338"/>
      <c r="C40" s="338"/>
      <c r="D40" s="338"/>
      <c r="E40" s="338"/>
      <c r="F40" s="338"/>
      <c r="G40" s="338"/>
      <c r="H40" s="339"/>
    </row>
    <row r="41" spans="1:8" x14ac:dyDescent="0.2">
      <c r="A41" s="351" t="s">
        <v>258</v>
      </c>
      <c r="B41" s="352"/>
      <c r="C41" s="352"/>
      <c r="D41" s="352"/>
      <c r="E41" s="352"/>
      <c r="F41" s="352"/>
      <c r="G41" s="352"/>
      <c r="H41" s="394"/>
    </row>
    <row r="42" spans="1:8" ht="30" x14ac:dyDescent="0.2">
      <c r="A42" s="380" t="s">
        <v>4</v>
      </c>
      <c r="B42" s="381" t="s">
        <v>49</v>
      </c>
      <c r="C42" s="382" t="s">
        <v>30</v>
      </c>
      <c r="D42" s="382" t="s">
        <v>50</v>
      </c>
      <c r="E42" s="383" t="s">
        <v>51</v>
      </c>
      <c r="F42" s="382" t="s">
        <v>5</v>
      </c>
      <c r="G42" s="382" t="s">
        <v>10</v>
      </c>
      <c r="H42" s="384" t="s">
        <v>52</v>
      </c>
    </row>
    <row r="43" spans="1:8" x14ac:dyDescent="0.2">
      <c r="A43" s="359"/>
      <c r="B43" s="360"/>
      <c r="C43" s="361"/>
      <c r="D43" s="361"/>
      <c r="E43" s="361"/>
      <c r="F43" s="362"/>
      <c r="G43" s="361"/>
      <c r="H43" s="363">
        <f t="shared" ref="H43:H55" si="2">F43*G43</f>
        <v>0</v>
      </c>
    </row>
    <row r="44" spans="1:8" x14ac:dyDescent="0.2">
      <c r="A44" s="364"/>
      <c r="B44" s="365"/>
      <c r="C44" s="366"/>
      <c r="D44" s="366"/>
      <c r="E44" s="366"/>
      <c r="F44" s="367"/>
      <c r="G44" s="366"/>
      <c r="H44" s="368">
        <f t="shared" si="2"/>
        <v>0</v>
      </c>
    </row>
    <row r="45" spans="1:8" x14ac:dyDescent="0.2">
      <c r="A45" s="369"/>
      <c r="B45" s="365"/>
      <c r="C45" s="366"/>
      <c r="D45" s="366"/>
      <c r="E45" s="366"/>
      <c r="F45" s="367"/>
      <c r="G45" s="366"/>
      <c r="H45" s="368">
        <f t="shared" si="2"/>
        <v>0</v>
      </c>
    </row>
    <row r="46" spans="1:8" x14ac:dyDescent="0.2">
      <c r="A46" s="369"/>
      <c r="B46" s="365"/>
      <c r="C46" s="366"/>
      <c r="D46" s="366"/>
      <c r="E46" s="366"/>
      <c r="F46" s="367"/>
      <c r="G46" s="366"/>
      <c r="H46" s="368">
        <f t="shared" si="2"/>
        <v>0</v>
      </c>
    </row>
    <row r="47" spans="1:8" x14ac:dyDescent="0.2">
      <c r="A47" s="369"/>
      <c r="B47" s="365"/>
      <c r="C47" s="366"/>
      <c r="D47" s="366"/>
      <c r="E47" s="366"/>
      <c r="F47" s="367"/>
      <c r="G47" s="366"/>
      <c r="H47" s="368">
        <f t="shared" si="2"/>
        <v>0</v>
      </c>
    </row>
    <row r="48" spans="1:8" x14ac:dyDescent="0.2">
      <c r="A48" s="369"/>
      <c r="B48" s="365"/>
      <c r="C48" s="366"/>
      <c r="D48" s="366"/>
      <c r="E48" s="366"/>
      <c r="F48" s="367"/>
      <c r="G48" s="366"/>
      <c r="H48" s="368">
        <f t="shared" si="2"/>
        <v>0</v>
      </c>
    </row>
    <row r="49" spans="1:8" x14ac:dyDescent="0.2">
      <c r="A49" s="369"/>
      <c r="B49" s="365"/>
      <c r="C49" s="366"/>
      <c r="D49" s="366"/>
      <c r="E49" s="366"/>
      <c r="F49" s="367"/>
      <c r="G49" s="366"/>
      <c r="H49" s="368">
        <f t="shared" si="2"/>
        <v>0</v>
      </c>
    </row>
    <row r="50" spans="1:8" x14ac:dyDescent="0.2">
      <c r="A50" s="369"/>
      <c r="B50" s="365"/>
      <c r="C50" s="366"/>
      <c r="D50" s="366"/>
      <c r="E50" s="366"/>
      <c r="F50" s="367"/>
      <c r="G50" s="366"/>
      <c r="H50" s="368">
        <f t="shared" si="2"/>
        <v>0</v>
      </c>
    </row>
    <row r="51" spans="1:8" x14ac:dyDescent="0.2">
      <c r="A51" s="369"/>
      <c r="B51" s="365"/>
      <c r="C51" s="366"/>
      <c r="D51" s="366"/>
      <c r="E51" s="366"/>
      <c r="F51" s="367"/>
      <c r="G51" s="366"/>
      <c r="H51" s="368">
        <f t="shared" si="2"/>
        <v>0</v>
      </c>
    </row>
    <row r="52" spans="1:8" x14ac:dyDescent="0.2">
      <c r="A52" s="369"/>
      <c r="B52" s="365"/>
      <c r="C52" s="366"/>
      <c r="D52" s="366"/>
      <c r="E52" s="366"/>
      <c r="F52" s="367"/>
      <c r="G52" s="366"/>
      <c r="H52" s="368">
        <f t="shared" si="2"/>
        <v>0</v>
      </c>
    </row>
    <row r="53" spans="1:8" x14ac:dyDescent="0.2">
      <c r="A53" s="369"/>
      <c r="B53" s="365"/>
      <c r="C53" s="366"/>
      <c r="D53" s="366"/>
      <c r="E53" s="366"/>
      <c r="F53" s="367"/>
      <c r="G53" s="366"/>
      <c r="H53" s="368">
        <f t="shared" si="2"/>
        <v>0</v>
      </c>
    </row>
    <row r="54" spans="1:8" x14ac:dyDescent="0.2">
      <c r="A54" s="369"/>
      <c r="B54" s="365"/>
      <c r="C54" s="366"/>
      <c r="D54" s="366"/>
      <c r="E54" s="366"/>
      <c r="F54" s="367"/>
      <c r="G54" s="366"/>
      <c r="H54" s="368">
        <f t="shared" si="2"/>
        <v>0</v>
      </c>
    </row>
    <row r="55" spans="1:8" x14ac:dyDescent="0.2">
      <c r="A55" s="369"/>
      <c r="B55" s="365"/>
      <c r="C55" s="366"/>
      <c r="D55" s="366"/>
      <c r="E55" s="366"/>
      <c r="F55" s="367"/>
      <c r="G55" s="366"/>
      <c r="H55" s="368">
        <f t="shared" si="2"/>
        <v>0</v>
      </c>
    </row>
    <row r="56" spans="1:8" ht="15.75" thickBot="1" x14ac:dyDescent="0.25">
      <c r="A56" s="370"/>
      <c r="B56" s="371"/>
      <c r="C56" s="372"/>
      <c r="D56" s="372"/>
      <c r="E56" s="372"/>
      <c r="F56" s="373"/>
      <c r="G56" s="374" t="s">
        <v>54</v>
      </c>
      <c r="H56" s="395">
        <f>SUM(H43:H55)</f>
        <v>0</v>
      </c>
    </row>
    <row r="57" spans="1:8" ht="15.75" thickTop="1" x14ac:dyDescent="0.2">
      <c r="A57" s="376"/>
      <c r="B57" s="377"/>
      <c r="C57" s="377"/>
      <c r="D57" s="377"/>
      <c r="E57" s="377"/>
      <c r="F57" s="377"/>
      <c r="G57" s="374" t="s">
        <v>260</v>
      </c>
      <c r="H57" s="378">
        <f>H56</f>
        <v>0</v>
      </c>
    </row>
    <row r="58" spans="1:8" ht="15.75" thickBot="1" x14ac:dyDescent="0.25">
      <c r="A58" s="396"/>
      <c r="B58" s="397"/>
      <c r="C58" s="397"/>
      <c r="D58" s="397"/>
      <c r="E58" s="397"/>
      <c r="F58" s="397"/>
      <c r="G58" s="398"/>
      <c r="H58" s="399"/>
    </row>
    <row r="59" spans="1:8" ht="16.5" thickTop="1" x14ac:dyDescent="0.25">
      <c r="A59" s="11"/>
      <c r="B59" s="7"/>
      <c r="C59" s="7"/>
      <c r="D59" s="7"/>
      <c r="E59" s="7"/>
      <c r="F59" s="7"/>
      <c r="G59" s="7"/>
      <c r="H59" s="12"/>
    </row>
    <row r="60" spans="1:8" x14ac:dyDescent="0.2">
      <c r="A60" s="6"/>
      <c r="B60" s="6"/>
      <c r="C60" s="6"/>
      <c r="D60" s="6"/>
      <c r="E60" s="6"/>
      <c r="F60" s="6"/>
      <c r="G60" s="6"/>
      <c r="H60" s="6"/>
    </row>
    <row r="61" spans="1:8" ht="15.75" x14ac:dyDescent="0.25">
      <c r="A61" s="7"/>
      <c r="B61" s="7"/>
      <c r="C61" s="7"/>
      <c r="D61" s="7"/>
      <c r="E61" s="7"/>
      <c r="F61" s="7"/>
      <c r="G61" s="7"/>
      <c r="H61" s="12"/>
    </row>
    <row r="62" spans="1:8" ht="15.75" x14ac:dyDescent="0.25">
      <c r="A62" s="7"/>
      <c r="B62" s="7"/>
      <c r="C62" s="7"/>
      <c r="D62" s="7"/>
      <c r="E62" s="7"/>
      <c r="F62" s="7"/>
      <c r="G62" s="7"/>
      <c r="H62" s="12"/>
    </row>
  </sheetData>
  <mergeCells count="4">
    <mergeCell ref="B3:C3"/>
    <mergeCell ref="F5:H5"/>
    <mergeCell ref="F6:H6"/>
    <mergeCell ref="F7:H7"/>
  </mergeCells>
  <phoneticPr fontId="0"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Notes</vt:lpstr>
      <vt:lpstr>Input Data</vt:lpstr>
      <vt:lpstr>Invoice Engineering Project</vt:lpstr>
      <vt:lpstr>Invoice Building Project</vt:lpstr>
      <vt:lpstr>Scales</vt:lpstr>
      <vt:lpstr>Previous Payments</vt:lpstr>
      <vt:lpstr>Travelling &amp; Subsistance</vt:lpstr>
      <vt:lpstr>Typing, Duplicating, &amp; Printing</vt:lpstr>
      <vt:lpstr>Time Based</vt:lpstr>
      <vt:lpstr>Site staff &amp; Other</vt:lpstr>
      <vt:lpstr>Non Taxable</vt:lpstr>
      <vt:lpstr>'Input Data'!Print_Area</vt:lpstr>
      <vt:lpstr>'Invoice Building Project'!Print_Area</vt:lpstr>
      <vt:lpstr>'Site staff &amp; Other'!Print_Area</vt:lpstr>
      <vt:lpstr>'Time Based'!Print_Area</vt:lpstr>
      <vt:lpstr>'Travelling &amp; Subsistance'!Print_Area</vt:lpstr>
      <vt:lpstr>'Typing, Duplicating, &amp; Printing'!Print_Area</vt:lpstr>
      <vt:lpstr>SCALE_2005B</vt:lpstr>
      <vt:lpstr>SCALE_2005E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2011-05-14T18:55:40Z</cp:lastPrinted>
  <dcterms:created xsi:type="dcterms:W3CDTF">2000-04-06T11:32:49Z</dcterms:created>
  <dcterms:modified xsi:type="dcterms:W3CDTF">2012-11-07T10:26:30Z</dcterms:modified>
</cp:coreProperties>
</file>